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kershusfylke-my.sharepoint.com/personal/aret_afk_no/Documents/Skrivebord/"/>
    </mc:Choice>
  </mc:AlternateContent>
  <xr:revisionPtr revIDLastSave="0" documentId="8_{AA261D27-B233-40C0-8E0A-B066F5B80A9C}" xr6:coauthVersionLast="47" xr6:coauthVersionMax="47" xr10:uidLastSave="{00000000-0000-0000-0000-000000000000}"/>
  <bookViews>
    <workbookView xWindow="32025" yWindow="1605" windowWidth="21600" windowHeight="11295" xr2:uid="{3FBE90F9-D555-4870-BD1F-0B5822B086F3}"/>
  </bookViews>
  <sheets>
    <sheet name="Detaljert" sheetId="1" r:id="rId1"/>
    <sheet name="Samlet" sheetId="3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1" i="1"/>
  <c r="C31" i="1"/>
  <c r="D4" i="1"/>
  <c r="D7" i="1"/>
  <c r="D6" i="1"/>
  <c r="D5" i="1"/>
  <c r="D3" i="1"/>
  <c r="D23" i="1" s="1"/>
  <c r="D24" i="1" s="1"/>
  <c r="D30" i="1" s="1"/>
  <c r="C23" i="1"/>
  <c r="C24" i="1" s="1"/>
  <c r="C30" i="1" s="1"/>
</calcChain>
</file>

<file path=xl/sharedStrings.xml><?xml version="1.0" encoding="utf-8"?>
<sst xmlns="http://schemas.openxmlformats.org/spreadsheetml/2006/main" count="76" uniqueCount="48">
  <si>
    <t>Hovedkategori</t>
  </si>
  <si>
    <t>Underkategori</t>
  </si>
  <si>
    <t>Biogasspotensial 2023 [GWh]</t>
  </si>
  <si>
    <t>Biogasspotensial fremtidig [GWh]</t>
  </si>
  <si>
    <t>Differanse</t>
  </si>
  <si>
    <t>Matavfall</t>
  </si>
  <si>
    <t>Husholdninger</t>
  </si>
  <si>
    <t>Landbruk</t>
  </si>
  <si>
    <t>Havbruk</t>
  </si>
  <si>
    <t>Matindustri</t>
  </si>
  <si>
    <t>Detaljhandel</t>
  </si>
  <si>
    <t>Restauranter</t>
  </si>
  <si>
    <t>Organisk industriavfall</t>
  </si>
  <si>
    <t>Brukt stekeolje</t>
  </si>
  <si>
    <t>Papir- og skogindustri</t>
  </si>
  <si>
    <t>Slakteriavfall</t>
  </si>
  <si>
    <t>Fett og fettavskillere</t>
  </si>
  <si>
    <t>Husdyrgjødsel</t>
  </si>
  <si>
    <t>Storfe</t>
  </si>
  <si>
    <t>Gris</t>
  </si>
  <si>
    <t>Fjørfe</t>
  </si>
  <si>
    <t>Sau og geit</t>
  </si>
  <si>
    <t>Hest</t>
  </si>
  <si>
    <t>Reststrømmer fra landbruket</t>
  </si>
  <si>
    <t>Halm</t>
  </si>
  <si>
    <t>Kornavrens</t>
  </si>
  <si>
    <t>Avløsslam</t>
  </si>
  <si>
    <t>Avløsslam*</t>
  </si>
  <si>
    <t>Fiskeavfall</t>
  </si>
  <si>
    <t>Fiskeslam</t>
  </si>
  <si>
    <t>Fiskeensilasje</t>
  </si>
  <si>
    <t>Deponigass</t>
  </si>
  <si>
    <t>Sum tradisjonell biogassproduksjon</t>
  </si>
  <si>
    <t>Biometanering</t>
  </si>
  <si>
    <t>Biometanering**</t>
  </si>
  <si>
    <t>Gassifisering</t>
  </si>
  <si>
    <t>Rivningstrevirke, avfall fra byggeaktivitet</t>
  </si>
  <si>
    <t>Treavfall fra husholdninger</t>
  </si>
  <si>
    <t>Hageavfall fra husholdninger</t>
  </si>
  <si>
    <t>GROT</t>
  </si>
  <si>
    <t>Stubber og røtter</t>
  </si>
  <si>
    <t>Sum biometanproduksjon med nye teknologier</t>
  </si>
  <si>
    <t>Sum samlet potensiale for biometan i Norge</t>
  </si>
  <si>
    <t>* Tallene for avløpsslam avhenger av metodikken. Norsus har tatt utgangspunkt i mengder slam som håndteres av avøpsrenseanlegg, men dette er bare en liten del av de samlede mengdene avløp som håndteres. Potensialet kan dermed være betydelig høyere, over 7 gager ifg. noen studier som tar utgangspunkt i mengde avføring per pers per år.</t>
  </si>
  <si>
    <t>** Tall for biometanering er korrigert fra stiduen. Tidligere tall var 1,4 TWh og 2,9 TWh.</t>
  </si>
  <si>
    <t>Row Labels</t>
  </si>
  <si>
    <t>Sum of Biogasspotensial fremtidig [GWh]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</si>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</sst>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0" fillId="0" borderId="0" xfId="0" applyNumberFormat="1"/>
    <xf numFmtId="165" fontId="2" fillId="0" borderId="0" xfId="1" applyNumberFormat="1" applyFont="1"/>
    <xf numFmtId="165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Komma" xfId="1" builtinId="3"/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[Mulighetsrommet for biogassproduksjon i Norge v2.xlsx]Samlet!PivotTable3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Samlet biometanpotensial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C00000"/>
          </a:solidFill>
          <a:ln>
            <a:solidFill>
              <a:srgbClr val="C00000"/>
            </a:solidFill>
          </a:ln>
          <a:effectLst/>
        </c:spPr>
      </c:pivotFmt>
      <c:pivotFmt>
        <c:idx val="2"/>
        <c:spPr>
          <a:solidFill>
            <a:srgbClr val="C00000"/>
          </a:soli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Samlet!$B$1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83-4819-A1D8-D39BBCB0234B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83-4819-A1D8-D39BBCB0234B}"/>
              </c:ext>
            </c:extLst>
          </c:dPt>
          <c:cat>
            <c:strRef>
              <c:f>Samlet!$A$2:$A$11</c:f>
              <c:strCache>
                <c:ptCount val="9"/>
                <c:pt idx="0">
                  <c:v>Avløsslam</c:v>
                </c:pt>
                <c:pt idx="1">
                  <c:v>Biometanering</c:v>
                </c:pt>
                <c:pt idx="2">
                  <c:v>Deponigass</c:v>
                </c:pt>
                <c:pt idx="3">
                  <c:v>Fiskeavfall</c:v>
                </c:pt>
                <c:pt idx="4">
                  <c:v>Gassifisering</c:v>
                </c:pt>
                <c:pt idx="5">
                  <c:v>Husdyrgjødsel</c:v>
                </c:pt>
                <c:pt idx="6">
                  <c:v>Matavfall</c:v>
                </c:pt>
                <c:pt idx="7">
                  <c:v>Organisk industriavfall</c:v>
                </c:pt>
                <c:pt idx="8">
                  <c:v>Reststrømmer fra landbruket</c:v>
                </c:pt>
              </c:strCache>
            </c:strRef>
          </c:cat>
          <c:val>
            <c:numRef>
              <c:f>Samlet!$B$2:$B$11</c:f>
              <c:numCache>
                <c:formatCode>_-* #\ ##0_-;\-* #\ ##0_-;_-* "-"??_-;_-@_-</c:formatCode>
                <c:ptCount val="9"/>
                <c:pt idx="0">
                  <c:v>388</c:v>
                </c:pt>
                <c:pt idx="1">
                  <c:v>6791.0999999999995</c:v>
                </c:pt>
                <c:pt idx="2">
                  <c:v>0</c:v>
                </c:pt>
                <c:pt idx="3">
                  <c:v>7635</c:v>
                </c:pt>
                <c:pt idx="4">
                  <c:v>7596</c:v>
                </c:pt>
                <c:pt idx="5">
                  <c:v>1640</c:v>
                </c:pt>
                <c:pt idx="6">
                  <c:v>758.5</c:v>
                </c:pt>
                <c:pt idx="7">
                  <c:v>220</c:v>
                </c:pt>
                <c:pt idx="8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3-4819-A1D8-D39BBCB0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37807"/>
        <c:axId val="7925327"/>
      </c:barChart>
      <c:catAx>
        <c:axId val="7937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25327"/>
        <c:crosses val="autoZero"/>
        <c:auto val="1"/>
        <c:lblAlgn val="ctr"/>
        <c:lblOffset val="100"/>
        <c:noMultiLvlLbl val="0"/>
      </c:catAx>
      <c:valAx>
        <c:axId val="7925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937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11</xdr:row>
      <xdr:rowOff>80010</xdr:rowOff>
    </xdr:from>
    <xdr:to>
      <xdr:col>14</xdr:col>
      <xdr:colOff>83820</xdr:colOff>
      <xdr:row>26</xdr:row>
      <xdr:rowOff>80010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942D49-C772-9FC3-31E5-6ED95E9BD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d Peder Rafael Luna Araldsen" refreshedDate="46013.556260069447" createdVersion="8" refreshedVersion="8" minRefreshableVersion="3" recordCount="30" xr:uid="{FB355A1C-A9B7-4173-BD2D-0744634B2FB8}">
  <cacheSource type="worksheet">
    <worksheetSource ref="A1:D31" sheet="Detaljert"/>
  </cacheSource>
  <cacheFields count="4">
    <cacheField name="Hovedkategori" numFmtId="0">
      <sharedItems count="12">
        <s v="Matavfall"/>
        <s v="Organisk industriavfall"/>
        <s v="Husdyrgjødsel"/>
        <s v="Reststrømmer fra landbruket"/>
        <s v="Avløsslam"/>
        <s v="Fiskeavfall"/>
        <s v="Deponigass"/>
        <s v="Sum tradisjonell biogassproduksjon"/>
        <s v="Biometanering"/>
        <s v="Gassifisering"/>
        <s v="Sum biometanproduksjon med nye teknologier"/>
        <s v="Sum samlet potensiale for biometan i Norge"/>
      </sharedItems>
    </cacheField>
    <cacheField name="Underkategori" numFmtId="0">
      <sharedItems containsBlank="1"/>
    </cacheField>
    <cacheField name="Biogasspotensial 2023 [GWh]" numFmtId="165">
      <sharedItems containsSemiMixedTypes="0" containsString="0" containsNumber="1" containsInteger="1" minValue="4" maxValue="16420" count="29">
        <n v="480"/>
        <n v="48"/>
        <n v="245"/>
        <n v="33"/>
        <n v="70"/>
        <n v="111"/>
        <n v="140"/>
        <n v="6"/>
        <n v="4"/>
        <n v="1209"/>
        <n v="114"/>
        <n v="195"/>
        <n v="84"/>
        <n v="38"/>
        <n v="647"/>
        <n v="30"/>
        <n v="345"/>
        <n v="1303"/>
        <n v="224"/>
        <n v="119"/>
        <n v="5515"/>
        <n v="3309"/>
        <n v="609"/>
        <n v="727"/>
        <n v="940"/>
        <n v="4620"/>
        <n v="700"/>
        <n v="10905"/>
        <n v="16420"/>
      </sharedItems>
    </cacheField>
    <cacheField name="Biogasspotensial fremtidig [GWh]" numFmtId="0">
      <sharedItems containsSemiMixedTypes="0" containsString="0" containsNumber="1" minValue="0" maxValue="25705.599999999999" count="30">
        <n v="352"/>
        <n v="24"/>
        <n v="220"/>
        <n v="16.5"/>
        <n v="35"/>
        <n v="111"/>
        <n v="70"/>
        <n v="140"/>
        <n v="6"/>
        <n v="4"/>
        <n v="1209"/>
        <n v="114"/>
        <n v="195"/>
        <n v="84"/>
        <n v="38"/>
        <n v="647"/>
        <n v="30"/>
        <n v="388"/>
        <n v="1120"/>
        <n v="6515"/>
        <n v="0"/>
        <n v="11318.5"/>
        <n v="6791.0999999999995"/>
        <n v="609"/>
        <n v="727"/>
        <n v="940"/>
        <n v="4620"/>
        <n v="700"/>
        <n v="14387.099999999999"/>
        <n v="25705.59999999999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s v="Husholdninger"/>
    <x v="0"/>
    <x v="0"/>
  </r>
  <r>
    <x v="0"/>
    <s v="Landbruk"/>
    <x v="1"/>
    <x v="1"/>
  </r>
  <r>
    <x v="0"/>
    <s v="Havbruk"/>
    <x v="2"/>
    <x v="2"/>
  </r>
  <r>
    <x v="0"/>
    <s v="Matindustri"/>
    <x v="3"/>
    <x v="3"/>
  </r>
  <r>
    <x v="0"/>
    <s v="Detaljhandel"/>
    <x v="4"/>
    <x v="4"/>
  </r>
  <r>
    <x v="0"/>
    <s v="Restauranter"/>
    <x v="5"/>
    <x v="5"/>
  </r>
  <r>
    <x v="1"/>
    <s v="Brukt stekeolje"/>
    <x v="4"/>
    <x v="6"/>
  </r>
  <r>
    <x v="1"/>
    <s v="Papir- og skogindustri"/>
    <x v="6"/>
    <x v="7"/>
  </r>
  <r>
    <x v="1"/>
    <s v="Slakteriavfall"/>
    <x v="7"/>
    <x v="8"/>
  </r>
  <r>
    <x v="1"/>
    <s v="Fett og fettavskillere"/>
    <x v="8"/>
    <x v="9"/>
  </r>
  <r>
    <x v="2"/>
    <s v="Storfe"/>
    <x v="9"/>
    <x v="10"/>
  </r>
  <r>
    <x v="2"/>
    <s v="Gris"/>
    <x v="10"/>
    <x v="11"/>
  </r>
  <r>
    <x v="2"/>
    <s v="Fjørfe"/>
    <x v="11"/>
    <x v="12"/>
  </r>
  <r>
    <x v="2"/>
    <s v="Sau og geit"/>
    <x v="12"/>
    <x v="13"/>
  </r>
  <r>
    <x v="2"/>
    <s v="Hest"/>
    <x v="13"/>
    <x v="14"/>
  </r>
  <r>
    <x v="3"/>
    <s v="Halm"/>
    <x v="14"/>
    <x v="15"/>
  </r>
  <r>
    <x v="3"/>
    <s v="Kornavrens"/>
    <x v="15"/>
    <x v="16"/>
  </r>
  <r>
    <x v="4"/>
    <s v="Avløsslam*"/>
    <x v="16"/>
    <x v="17"/>
  </r>
  <r>
    <x v="5"/>
    <s v="Fiskeslam"/>
    <x v="17"/>
    <x v="18"/>
  </r>
  <r>
    <x v="5"/>
    <s v="Fiskeensilasje"/>
    <x v="18"/>
    <x v="19"/>
  </r>
  <r>
    <x v="6"/>
    <s v="Deponigass"/>
    <x v="19"/>
    <x v="20"/>
  </r>
  <r>
    <x v="7"/>
    <m/>
    <x v="20"/>
    <x v="21"/>
  </r>
  <r>
    <x v="8"/>
    <s v="Biometanering**"/>
    <x v="21"/>
    <x v="22"/>
  </r>
  <r>
    <x v="9"/>
    <s v="Rivningstrevirke, avfall fra byggeaktivitet"/>
    <x v="22"/>
    <x v="23"/>
  </r>
  <r>
    <x v="9"/>
    <s v="Treavfall fra husholdninger"/>
    <x v="23"/>
    <x v="24"/>
  </r>
  <r>
    <x v="9"/>
    <s v="Hageavfall fra husholdninger"/>
    <x v="24"/>
    <x v="25"/>
  </r>
  <r>
    <x v="9"/>
    <s v="GROT"/>
    <x v="25"/>
    <x v="26"/>
  </r>
  <r>
    <x v="9"/>
    <s v="Stubber og røtter"/>
    <x v="26"/>
    <x v="27"/>
  </r>
  <r>
    <x v="10"/>
    <m/>
    <x v="27"/>
    <x v="28"/>
  </r>
  <r>
    <x v="11"/>
    <m/>
    <x v="28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1D6E39-3791-416B-B27F-D6026F6BC0F5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1" firstHeaderRow="1" firstDataRow="1" firstDataCol="1"/>
  <pivotFields count="4">
    <pivotField axis="axisRow" showAll="0">
      <items count="13">
        <item x="4"/>
        <item x="8"/>
        <item x="6"/>
        <item x="5"/>
        <item x="9"/>
        <item x="2"/>
        <item x="0"/>
        <item x="1"/>
        <item x="3"/>
        <item h="1" x="10"/>
        <item h="1" x="11"/>
        <item h="1" x="7"/>
        <item t="default"/>
      </items>
    </pivotField>
    <pivotField showAll="0"/>
    <pivotField numFmtId="165" showAll="0">
      <items count="30">
        <item x="8"/>
        <item x="7"/>
        <item x="15"/>
        <item x="3"/>
        <item x="13"/>
        <item x="1"/>
        <item x="4"/>
        <item x="12"/>
        <item x="5"/>
        <item x="10"/>
        <item x="19"/>
        <item x="6"/>
        <item x="11"/>
        <item x="18"/>
        <item x="2"/>
        <item x="16"/>
        <item x="0"/>
        <item x="22"/>
        <item x="14"/>
        <item x="26"/>
        <item x="23"/>
        <item x="24"/>
        <item x="9"/>
        <item x="17"/>
        <item x="21"/>
        <item x="25"/>
        <item x="20"/>
        <item x="27"/>
        <item x="28"/>
        <item t="default"/>
      </items>
    </pivotField>
    <pivotField dataField="1" showAll="0">
      <items count="31">
        <item x="20"/>
        <item x="9"/>
        <item x="8"/>
        <item x="3"/>
        <item x="1"/>
        <item x="16"/>
        <item x="4"/>
        <item x="14"/>
        <item x="6"/>
        <item x="13"/>
        <item x="5"/>
        <item x="11"/>
        <item x="7"/>
        <item x="12"/>
        <item x="2"/>
        <item x="0"/>
        <item x="17"/>
        <item x="23"/>
        <item x="15"/>
        <item x="27"/>
        <item x="24"/>
        <item x="25"/>
        <item x="18"/>
        <item x="10"/>
        <item x="26"/>
        <item x="19"/>
        <item x="22"/>
        <item x="21"/>
        <item x="28"/>
        <item x="29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Biogasspotensial fremtidig [GWh]" fld="3" baseField="0" baseItem="0"/>
  </dataFields>
  <formats count="1">
    <format dxfId="0">
      <pivotArea outline="0" collapsedLevelsAreSubtotals="1" fieldPosition="0"/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7DC1-DA7C-494B-BA6C-058057700544}">
  <dimension ref="A1:J34"/>
  <sheetViews>
    <sheetView tabSelected="1" zoomScaleNormal="100" workbookViewId="0">
      <selection activeCell="B28" sqref="B28"/>
    </sheetView>
  </sheetViews>
  <sheetFormatPr baseColWidth="10" defaultColWidth="9.140625" defaultRowHeight="15" x14ac:dyDescent="0.25"/>
  <cols>
    <col min="1" max="1" width="24.28515625" bestFit="1" customWidth="1"/>
    <col min="2" max="2" width="32.85546875" bestFit="1" customWidth="1"/>
    <col min="3" max="3" width="24.7109375" bestFit="1" customWidth="1"/>
    <col min="4" max="4" width="27.8554687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0" x14ac:dyDescent="0.25">
      <c r="A2" t="s">
        <v>5</v>
      </c>
      <c r="B2" t="s">
        <v>6</v>
      </c>
      <c r="C2" s="1">
        <v>480</v>
      </c>
      <c r="D2" s="1">
        <v>352</v>
      </c>
      <c r="E2" s="3">
        <f>D2-C2</f>
        <v>-128</v>
      </c>
    </row>
    <row r="3" spans="1:10" x14ac:dyDescent="0.25">
      <c r="A3" t="s">
        <v>5</v>
      </c>
      <c r="B3" t="s">
        <v>7</v>
      </c>
      <c r="C3" s="1">
        <v>48</v>
      </c>
      <c r="D3" s="1">
        <f>C3/2</f>
        <v>24</v>
      </c>
      <c r="E3" s="3">
        <f t="shared" ref="E3:E31" si="0">D3-C3</f>
        <v>-24</v>
      </c>
      <c r="G3" s="3"/>
      <c r="H3" s="3"/>
      <c r="J3" s="3"/>
    </row>
    <row r="4" spans="1:10" x14ac:dyDescent="0.25">
      <c r="A4" t="s">
        <v>5</v>
      </c>
      <c r="B4" t="s">
        <v>8</v>
      </c>
      <c r="C4" s="1">
        <v>245</v>
      </c>
      <c r="D4" s="1">
        <f>C4-25</f>
        <v>220</v>
      </c>
      <c r="E4" s="3">
        <f t="shared" si="0"/>
        <v>-25</v>
      </c>
    </row>
    <row r="5" spans="1:10" x14ac:dyDescent="0.25">
      <c r="A5" t="s">
        <v>5</v>
      </c>
      <c r="B5" t="s">
        <v>9</v>
      </c>
      <c r="C5" s="1">
        <v>33</v>
      </c>
      <c r="D5" s="1">
        <f>C5/2</f>
        <v>16.5</v>
      </c>
      <c r="E5" s="3">
        <f t="shared" si="0"/>
        <v>-16.5</v>
      </c>
    </row>
    <row r="6" spans="1:10" x14ac:dyDescent="0.25">
      <c r="A6" t="s">
        <v>5</v>
      </c>
      <c r="B6" t="s">
        <v>10</v>
      </c>
      <c r="C6" s="1">
        <v>70</v>
      </c>
      <c r="D6" s="1">
        <f>C6/2</f>
        <v>35</v>
      </c>
      <c r="E6" s="3">
        <f t="shared" si="0"/>
        <v>-35</v>
      </c>
    </row>
    <row r="7" spans="1:10" x14ac:dyDescent="0.25">
      <c r="A7" t="s">
        <v>5</v>
      </c>
      <c r="B7" t="s">
        <v>11</v>
      </c>
      <c r="C7" s="1">
        <v>111</v>
      </c>
      <c r="D7" s="1">
        <f>C7</f>
        <v>111</v>
      </c>
      <c r="E7" s="3">
        <f t="shared" si="0"/>
        <v>0</v>
      </c>
    </row>
    <row r="8" spans="1:10" x14ac:dyDescent="0.25">
      <c r="A8" t="s">
        <v>12</v>
      </c>
      <c r="B8" t="s">
        <v>13</v>
      </c>
      <c r="C8" s="1">
        <v>70</v>
      </c>
      <c r="D8" s="1">
        <v>70</v>
      </c>
      <c r="E8" s="3">
        <f t="shared" si="0"/>
        <v>0</v>
      </c>
    </row>
    <row r="9" spans="1:10" x14ac:dyDescent="0.25">
      <c r="A9" t="s">
        <v>12</v>
      </c>
      <c r="B9" t="s">
        <v>14</v>
      </c>
      <c r="C9" s="1">
        <v>140</v>
      </c>
      <c r="D9" s="1">
        <v>140</v>
      </c>
      <c r="E9" s="3">
        <f t="shared" si="0"/>
        <v>0</v>
      </c>
    </row>
    <row r="10" spans="1:10" x14ac:dyDescent="0.25">
      <c r="A10" t="s">
        <v>12</v>
      </c>
      <c r="B10" t="s">
        <v>15</v>
      </c>
      <c r="C10" s="1">
        <v>6</v>
      </c>
      <c r="D10" s="1">
        <v>6</v>
      </c>
      <c r="E10" s="3">
        <f t="shared" si="0"/>
        <v>0</v>
      </c>
    </row>
    <row r="11" spans="1:10" x14ac:dyDescent="0.25">
      <c r="A11" t="s">
        <v>12</v>
      </c>
      <c r="B11" t="s">
        <v>16</v>
      </c>
      <c r="C11" s="1">
        <v>4</v>
      </c>
      <c r="D11" s="1">
        <v>4</v>
      </c>
      <c r="E11" s="3">
        <f t="shared" si="0"/>
        <v>0</v>
      </c>
    </row>
    <row r="12" spans="1:10" x14ac:dyDescent="0.25">
      <c r="A12" t="s">
        <v>17</v>
      </c>
      <c r="B12" t="s">
        <v>18</v>
      </c>
      <c r="C12" s="1">
        <v>1209</v>
      </c>
      <c r="D12" s="1">
        <v>1209</v>
      </c>
      <c r="E12" s="3">
        <f t="shared" si="0"/>
        <v>0</v>
      </c>
    </row>
    <row r="13" spans="1:10" x14ac:dyDescent="0.25">
      <c r="A13" t="s">
        <v>17</v>
      </c>
      <c r="B13" t="s">
        <v>19</v>
      </c>
      <c r="C13" s="1">
        <v>114</v>
      </c>
      <c r="D13" s="1">
        <v>114</v>
      </c>
      <c r="E13" s="3">
        <f t="shared" si="0"/>
        <v>0</v>
      </c>
    </row>
    <row r="14" spans="1:10" x14ac:dyDescent="0.25">
      <c r="A14" t="s">
        <v>17</v>
      </c>
      <c r="B14" t="s">
        <v>20</v>
      </c>
      <c r="C14" s="1">
        <v>195</v>
      </c>
      <c r="D14" s="1">
        <v>195</v>
      </c>
      <c r="E14" s="3">
        <f t="shared" si="0"/>
        <v>0</v>
      </c>
    </row>
    <row r="15" spans="1:10" x14ac:dyDescent="0.25">
      <c r="A15" t="s">
        <v>17</v>
      </c>
      <c r="B15" t="s">
        <v>21</v>
      </c>
      <c r="C15" s="1">
        <v>84</v>
      </c>
      <c r="D15" s="1">
        <v>84</v>
      </c>
      <c r="E15" s="3">
        <f t="shared" si="0"/>
        <v>0</v>
      </c>
    </row>
    <row r="16" spans="1:10" x14ac:dyDescent="0.25">
      <c r="A16" t="s">
        <v>17</v>
      </c>
      <c r="B16" t="s">
        <v>22</v>
      </c>
      <c r="C16" s="1">
        <v>38</v>
      </c>
      <c r="D16" s="1">
        <v>38</v>
      </c>
      <c r="E16" s="3">
        <f t="shared" si="0"/>
        <v>0</v>
      </c>
    </row>
    <row r="17" spans="1:7" x14ac:dyDescent="0.25">
      <c r="A17" t="s">
        <v>23</v>
      </c>
      <c r="B17" t="s">
        <v>24</v>
      </c>
      <c r="C17" s="1">
        <v>647</v>
      </c>
      <c r="D17" s="1">
        <v>647</v>
      </c>
      <c r="E17" s="3">
        <f t="shared" si="0"/>
        <v>0</v>
      </c>
    </row>
    <row r="18" spans="1:7" x14ac:dyDescent="0.25">
      <c r="A18" t="s">
        <v>23</v>
      </c>
      <c r="B18" t="s">
        <v>25</v>
      </c>
      <c r="C18" s="1">
        <v>30</v>
      </c>
      <c r="D18" s="1">
        <v>30</v>
      </c>
      <c r="E18" s="3">
        <f t="shared" si="0"/>
        <v>0</v>
      </c>
    </row>
    <row r="19" spans="1:7" x14ac:dyDescent="0.25">
      <c r="A19" t="s">
        <v>26</v>
      </c>
      <c r="B19" t="s">
        <v>27</v>
      </c>
      <c r="C19" s="1">
        <v>345</v>
      </c>
      <c r="D19" s="1">
        <v>388</v>
      </c>
      <c r="E19" s="3">
        <f t="shared" si="0"/>
        <v>43</v>
      </c>
    </row>
    <row r="20" spans="1:7" x14ac:dyDescent="0.25">
      <c r="A20" t="s">
        <v>28</v>
      </c>
      <c r="B20" t="s">
        <v>29</v>
      </c>
      <c r="C20" s="1">
        <v>1303</v>
      </c>
      <c r="D20" s="1">
        <v>1120</v>
      </c>
      <c r="E20" s="3">
        <f t="shared" si="0"/>
        <v>-183</v>
      </c>
    </row>
    <row r="21" spans="1:7" x14ac:dyDescent="0.25">
      <c r="A21" t="s">
        <v>28</v>
      </c>
      <c r="B21" t="s">
        <v>30</v>
      </c>
      <c r="C21" s="1">
        <v>224</v>
      </c>
      <c r="D21" s="1">
        <v>6515</v>
      </c>
      <c r="E21" s="3">
        <f t="shared" si="0"/>
        <v>6291</v>
      </c>
    </row>
    <row r="22" spans="1:7" x14ac:dyDescent="0.25">
      <c r="A22" t="s">
        <v>31</v>
      </c>
      <c r="B22" t="s">
        <v>31</v>
      </c>
      <c r="C22" s="1">
        <v>119</v>
      </c>
      <c r="D22" s="1">
        <v>0</v>
      </c>
      <c r="E22" s="3">
        <f t="shared" si="0"/>
        <v>-119</v>
      </c>
    </row>
    <row r="23" spans="1:7" s="2" customFormat="1" x14ac:dyDescent="0.25">
      <c r="A23" s="2" t="s">
        <v>32</v>
      </c>
      <c r="C23" s="4">
        <f>SUM(C2:C22)</f>
        <v>5515</v>
      </c>
      <c r="D23" s="4">
        <f>SUM(D2:D22)</f>
        <v>11318.5</v>
      </c>
      <c r="E23" s="3">
        <f t="shared" si="0"/>
        <v>5803.5</v>
      </c>
    </row>
    <row r="24" spans="1:7" x14ac:dyDescent="0.25">
      <c r="A24" t="s">
        <v>33</v>
      </c>
      <c r="B24" t="s">
        <v>34</v>
      </c>
      <c r="C24" s="3">
        <f>C23*0.6</f>
        <v>3309</v>
      </c>
      <c r="D24" s="1">
        <f>D23*0.6</f>
        <v>6791.0999999999995</v>
      </c>
      <c r="E24" s="3">
        <f t="shared" si="0"/>
        <v>3482.0999999999995</v>
      </c>
    </row>
    <row r="25" spans="1:7" x14ac:dyDescent="0.25">
      <c r="A25" t="s">
        <v>35</v>
      </c>
      <c r="B25" t="s">
        <v>36</v>
      </c>
      <c r="C25" s="3">
        <v>609</v>
      </c>
      <c r="D25" s="1">
        <v>609</v>
      </c>
      <c r="E25" s="3">
        <f t="shared" si="0"/>
        <v>0</v>
      </c>
      <c r="G25" s="3"/>
    </row>
    <row r="26" spans="1:7" x14ac:dyDescent="0.25">
      <c r="A26" t="s">
        <v>35</v>
      </c>
      <c r="B26" t="s">
        <v>37</v>
      </c>
      <c r="C26" s="3">
        <v>727</v>
      </c>
      <c r="D26" s="1">
        <v>727</v>
      </c>
      <c r="E26" s="3">
        <f t="shared" si="0"/>
        <v>0</v>
      </c>
    </row>
    <row r="27" spans="1:7" x14ac:dyDescent="0.25">
      <c r="A27" t="s">
        <v>35</v>
      </c>
      <c r="B27" t="s">
        <v>38</v>
      </c>
      <c r="C27" s="3">
        <v>940</v>
      </c>
      <c r="D27" s="1">
        <v>940</v>
      </c>
      <c r="E27" s="3">
        <f t="shared" si="0"/>
        <v>0</v>
      </c>
    </row>
    <row r="28" spans="1:7" x14ac:dyDescent="0.25">
      <c r="A28" t="s">
        <v>35</v>
      </c>
      <c r="B28" t="s">
        <v>39</v>
      </c>
      <c r="C28" s="3">
        <v>4620</v>
      </c>
      <c r="D28" s="1">
        <v>4620</v>
      </c>
      <c r="E28" s="3">
        <f t="shared" si="0"/>
        <v>0</v>
      </c>
    </row>
    <row r="29" spans="1:7" x14ac:dyDescent="0.25">
      <c r="A29" t="s">
        <v>35</v>
      </c>
      <c r="B29" t="s">
        <v>40</v>
      </c>
      <c r="C29" s="3">
        <v>700</v>
      </c>
      <c r="D29" s="1">
        <v>700</v>
      </c>
      <c r="E29" s="3">
        <f t="shared" si="0"/>
        <v>0</v>
      </c>
    </row>
    <row r="30" spans="1:7" s="2" customFormat="1" x14ac:dyDescent="0.25">
      <c r="A30" s="2" t="s">
        <v>41</v>
      </c>
      <c r="C30" s="5">
        <f>SUM(C24:C29)</f>
        <v>10905</v>
      </c>
      <c r="D30" s="4">
        <f>SUM(D24:D29)</f>
        <v>14387.099999999999</v>
      </c>
      <c r="E30" s="3">
        <f t="shared" si="0"/>
        <v>3482.0999999999985</v>
      </c>
    </row>
    <row r="31" spans="1:7" s="2" customFormat="1" x14ac:dyDescent="0.25">
      <c r="A31" s="2" t="s">
        <v>42</v>
      </c>
      <c r="C31" s="5">
        <f>C23+C30</f>
        <v>16420</v>
      </c>
      <c r="D31" s="4">
        <f>D23+D30</f>
        <v>25705.599999999999</v>
      </c>
      <c r="E31" s="3">
        <f t="shared" si="0"/>
        <v>9285.5999999999985</v>
      </c>
    </row>
    <row r="33" spans="1:1" x14ac:dyDescent="0.25">
      <c r="A33" t="s">
        <v>43</v>
      </c>
    </row>
    <row r="34" spans="1:1" x14ac:dyDescent="0.25">
      <c r="A34" t="s">
        <v>44</v>
      </c>
    </row>
  </sheetData>
  <conditionalFormatting sqref="E2:E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E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2C0E-1169-4490-9253-E18F975CEB50}">
  <dimension ref="A1:B11"/>
  <sheetViews>
    <sheetView workbookViewId="0">
      <selection activeCell="L10" sqref="L10"/>
    </sheetView>
  </sheetViews>
  <sheetFormatPr baseColWidth="10" defaultColWidth="9.140625" defaultRowHeight="15" x14ac:dyDescent="0.25"/>
  <cols>
    <col min="1" max="1" width="24.28515625" bestFit="1" customWidth="1"/>
    <col min="2" max="2" width="35.28515625" bestFit="1" customWidth="1"/>
    <col min="3" max="3" width="9" customWidth="1"/>
    <col min="4" max="4" width="3.28515625" bestFit="1" customWidth="1"/>
    <col min="5" max="5" width="5" bestFit="1" customWidth="1"/>
    <col min="6" max="11" width="4.28515625" bestFit="1" customWidth="1"/>
    <col min="12" max="23" width="5.28515625" bestFit="1" customWidth="1"/>
    <col min="24" max="26" width="6.7109375" bestFit="1" customWidth="1"/>
    <col min="27" max="27" width="5.28515625" bestFit="1" customWidth="1"/>
    <col min="28" max="28" width="7" bestFit="1" customWidth="1"/>
    <col min="29" max="31" width="8" bestFit="1" customWidth="1"/>
    <col min="32" max="32" width="10.5703125" bestFit="1" customWidth="1"/>
    <col min="33" max="33" width="5.28515625" bestFit="1" customWidth="1"/>
    <col min="34" max="34" width="10.42578125" bestFit="1" customWidth="1"/>
    <col min="35" max="35" width="5.28515625" bestFit="1" customWidth="1"/>
    <col min="36" max="36" width="10.42578125" bestFit="1" customWidth="1"/>
    <col min="37" max="37" width="5.28515625" bestFit="1" customWidth="1"/>
    <col min="38" max="38" width="10.42578125" bestFit="1" customWidth="1"/>
    <col min="39" max="39" width="5.28515625" bestFit="1" customWidth="1"/>
    <col min="40" max="40" width="10.42578125" bestFit="1" customWidth="1"/>
    <col min="41" max="41" width="5.28515625" bestFit="1" customWidth="1"/>
    <col min="42" max="42" width="10.42578125" bestFit="1" customWidth="1"/>
    <col min="43" max="43" width="5.28515625" bestFit="1" customWidth="1"/>
    <col min="44" max="44" width="10.42578125" bestFit="1" customWidth="1"/>
    <col min="45" max="45" width="5.28515625" bestFit="1" customWidth="1"/>
    <col min="46" max="46" width="10.42578125" bestFit="1" customWidth="1"/>
    <col min="47" max="47" width="6.7109375" bestFit="1" customWidth="1"/>
    <col min="48" max="48" width="11.7109375" bestFit="1" customWidth="1"/>
    <col min="49" max="49" width="6.7109375" bestFit="1" customWidth="1"/>
    <col min="50" max="50" width="11.7109375" bestFit="1" customWidth="1"/>
    <col min="51" max="51" width="7" bestFit="1" customWidth="1"/>
    <col min="52" max="52" width="11.7109375" bestFit="1" customWidth="1"/>
    <col min="53" max="53" width="6.7109375" bestFit="1" customWidth="1"/>
    <col min="54" max="54" width="11.7109375" bestFit="1" customWidth="1"/>
    <col min="55" max="55" width="8" bestFit="1" customWidth="1"/>
    <col min="56" max="56" width="11.7109375" bestFit="1" customWidth="1"/>
    <col min="57" max="57" width="8" bestFit="1" customWidth="1"/>
    <col min="58" max="58" width="12.7109375" bestFit="1" customWidth="1"/>
    <col min="59" max="59" width="8" bestFit="1" customWidth="1"/>
    <col min="60" max="60" width="12.7109375" bestFit="1" customWidth="1"/>
    <col min="61" max="61" width="11.85546875" bestFit="1" customWidth="1"/>
  </cols>
  <sheetData>
    <row r="1" spans="1:2" x14ac:dyDescent="0.25">
      <c r="A1" s="6" t="s">
        <v>45</v>
      </c>
      <c r="B1" t="s">
        <v>46</v>
      </c>
    </row>
    <row r="2" spans="1:2" x14ac:dyDescent="0.25">
      <c r="A2" s="7" t="s">
        <v>26</v>
      </c>
      <c r="B2" s="3">
        <v>388</v>
      </c>
    </row>
    <row r="3" spans="1:2" x14ac:dyDescent="0.25">
      <c r="A3" s="7" t="s">
        <v>33</v>
      </c>
      <c r="B3" s="3">
        <v>6791.0999999999995</v>
      </c>
    </row>
    <row r="4" spans="1:2" x14ac:dyDescent="0.25">
      <c r="A4" s="7" t="s">
        <v>31</v>
      </c>
      <c r="B4" s="3">
        <v>0</v>
      </c>
    </row>
    <row r="5" spans="1:2" x14ac:dyDescent="0.25">
      <c r="A5" s="7" t="s">
        <v>28</v>
      </c>
      <c r="B5" s="3">
        <v>7635</v>
      </c>
    </row>
    <row r="6" spans="1:2" x14ac:dyDescent="0.25">
      <c r="A6" s="7" t="s">
        <v>35</v>
      </c>
      <c r="B6" s="3">
        <v>7596</v>
      </c>
    </row>
    <row r="7" spans="1:2" x14ac:dyDescent="0.25">
      <c r="A7" s="7" t="s">
        <v>17</v>
      </c>
      <c r="B7" s="3">
        <v>1640</v>
      </c>
    </row>
    <row r="8" spans="1:2" x14ac:dyDescent="0.25">
      <c r="A8" s="7" t="s">
        <v>5</v>
      </c>
      <c r="B8" s="3">
        <v>758.5</v>
      </c>
    </row>
    <row r="9" spans="1:2" x14ac:dyDescent="0.25">
      <c r="A9" s="7" t="s">
        <v>12</v>
      </c>
      <c r="B9" s="3">
        <v>220</v>
      </c>
    </row>
    <row r="10" spans="1:2" x14ac:dyDescent="0.25">
      <c r="A10" s="7" t="s">
        <v>23</v>
      </c>
      <c r="B10" s="3">
        <v>677</v>
      </c>
    </row>
    <row r="11" spans="1:2" x14ac:dyDescent="0.25">
      <c r="A11" s="7" t="s">
        <v>47</v>
      </c>
      <c r="B11" s="3">
        <v>25705.599999999999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B6CCAA991A04AABB0A89969B42F67" ma:contentTypeVersion="15" ma:contentTypeDescription="Create a new document." ma:contentTypeScope="" ma:versionID="712e6e7709998be4d796a7b9e9a1ffb6">
  <xsd:schema xmlns:xsd="http://www.w3.org/2001/XMLSchema" xmlns:xs="http://www.w3.org/2001/XMLSchema" xmlns:p="http://schemas.microsoft.com/office/2006/metadata/properties" xmlns:ns2="69e18e68-21d8-4930-99a1-9aaeddcd3441" xmlns:ns3="42279743-b44f-4317-bc84-ba53d88bca7c" targetNamespace="http://schemas.microsoft.com/office/2006/metadata/properties" ma:root="true" ma:fieldsID="19f83f402b1ef9663dddf1ea56631a56" ns2:_="" ns3:_="">
    <xsd:import namespace="69e18e68-21d8-4930-99a1-9aaeddcd3441"/>
    <xsd:import namespace="42279743-b44f-4317-bc84-ba53d88b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18e68-21d8-4930-99a1-9aaeddcd3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61edf0-826a-467d-9825-d0ed936e2d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79743-b44f-4317-bc84-ba53d88bca7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c2d80f8-6f45-41bf-8715-32477ca9f37d}" ma:internalName="TaxCatchAll" ma:showField="CatchAllData" ma:web="42279743-b44f-4317-bc84-ba53d88b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279743-b44f-4317-bc84-ba53d88bca7c" xsi:nil="true"/>
    <lcf76f155ced4ddcb4097134ff3c332f xmlns="69e18e68-21d8-4930-99a1-9aaeddcd34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B361C6-6DF4-4D14-89C2-DC01701CD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18e68-21d8-4930-99a1-9aaeddcd3441"/>
    <ds:schemaRef ds:uri="42279743-b44f-4317-bc84-ba53d88bca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782141-B107-4F75-B590-5498AEEC61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30A7C-9145-4F6A-9E1A-490E6805F064}">
  <ds:schemaRefs>
    <ds:schemaRef ds:uri="http://schemas.microsoft.com/office/2006/metadata/properties"/>
    <ds:schemaRef ds:uri="http://schemas.microsoft.com/office/infopath/2007/PartnerControls"/>
    <ds:schemaRef ds:uri="42279743-b44f-4317-bc84-ba53d88bca7c"/>
    <ds:schemaRef ds:uri="69e18e68-21d8-4930-99a1-9aaeddcd34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Detaljert</vt:lpstr>
      <vt:lpstr>Samlet</vt:lpstr>
    </vt:vector>
  </TitlesOfParts>
  <Manager/>
  <Company>Østfold fylkeskomune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Tord Peder Rafael Luna Araldsen</dc:creator>
  <cp:keywords/>
  <dc:description/>
  <cp:lastModifiedBy>Are Innes Gairdner Tuft</cp:lastModifiedBy>
  <cp:revision/>
  <dcterms:created xsi:type="dcterms:W3CDTF">2025-12-22T08:43:14Z</dcterms:created>
  <dcterms:modified xsi:type="dcterms:W3CDTF">2025-12-22T14:24:27Z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05046c-7758-4c69-bef0-f1b8587ca14e_Enabled">
    <vt:lpwstr>true</vt:lpwstr>
  </property>
  <property fmtid="{D5CDD505-2E9C-101B-9397-08002B2CF9AE}" pid="3" name="MSIP_Label_fd05046c-7758-4c69-bef0-f1b8587ca14e_SetDate">
    <vt:lpwstr>2025-12-22T13:13:05Z</vt:lpwstr>
  </property>
  <property fmtid="{D5CDD505-2E9C-101B-9397-08002B2CF9AE}" pid="4" name="MSIP_Label_fd05046c-7758-4c69-bef0-f1b8587ca14e_Method">
    <vt:lpwstr>Standard</vt:lpwstr>
  </property>
  <property fmtid="{D5CDD505-2E9C-101B-9397-08002B2CF9AE}" pid="5" name="MSIP_Label_fd05046c-7758-4c69-bef0-f1b8587ca14e_Name">
    <vt:lpwstr>Intern</vt:lpwstr>
  </property>
  <property fmtid="{D5CDD505-2E9C-101B-9397-08002B2CF9AE}" pid="6" name="MSIP_Label_fd05046c-7758-4c69-bef0-f1b8587ca14e_SiteId">
    <vt:lpwstr>4d6d8a90-10fd-4f78-8fc1-5e28844e0292</vt:lpwstr>
  </property>
  <property fmtid="{D5CDD505-2E9C-101B-9397-08002B2CF9AE}" pid="7" name="MSIP_Label_fd05046c-7758-4c69-bef0-f1b8587ca14e_ActionId">
    <vt:lpwstr>24cda26c-624d-4dd4-91a9-36355b1740c4</vt:lpwstr>
  </property>
  <property fmtid="{D5CDD505-2E9C-101B-9397-08002B2CF9AE}" pid="8" name="MSIP_Label_fd05046c-7758-4c69-bef0-f1b8587ca14e_ContentBits">
    <vt:lpwstr>0</vt:lpwstr>
  </property>
  <property fmtid="{D5CDD505-2E9C-101B-9397-08002B2CF9AE}" pid="9" name="MSIP_Label_fd05046c-7758-4c69-bef0-f1b8587ca14e_Tag">
    <vt:lpwstr>10, 3, 0, 1</vt:lpwstr>
  </property>
  <property fmtid="{D5CDD505-2E9C-101B-9397-08002B2CF9AE}" pid="10" name="ContentTypeId">
    <vt:lpwstr>0x0101007B2B6CCAA991A04AABB0A89969B42F67</vt:lpwstr>
  </property>
  <property fmtid="{D5CDD505-2E9C-101B-9397-08002B2CF9AE}" pid="11" name="MediaServiceImageTags">
    <vt:lpwstr/>
  </property>
</Properties>
</file>