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macg.sharepoint.com/sites/Projects-2022/Shared Documents/BGO-22-01 - Biogass to public transport - GLU/2 Work documents/1 Data and models/"/>
    </mc:Choice>
  </mc:AlternateContent>
  <xr:revisionPtr revIDLastSave="201" documentId="8_{30B00610-44AE-49D8-B21B-833454802EBE}" xr6:coauthVersionLast="47" xr6:coauthVersionMax="47" xr10:uidLastSave="{A454728C-9604-4FE3-A9D9-AF1A6AA52380}"/>
  <bookViews>
    <workbookView xWindow="-120" yWindow="-120" windowWidth="29040" windowHeight="15840" xr2:uid="{00000000-000D-0000-FFFF-FFFF00000000}"/>
  </bookViews>
  <sheets>
    <sheet name="ReadMe" sheetId="8" r:id="rId1"/>
    <sheet name="El. v. CBG Energipris varierer" sheetId="19" r:id="rId2"/>
    <sheet name="El. v. CBG Investering varierer" sheetId="23" r:id="rId3"/>
    <sheet name="El. v. CBG Begge varierer" sheetId="25" r:id="rId4"/>
    <sheet name="Ladekostnader"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23" l="1"/>
  <c r="E23" i="23"/>
  <c r="F23" i="23" l="1"/>
  <c r="G42" i="19"/>
  <c r="G43" i="19"/>
  <c r="G44" i="19"/>
  <c r="F45" i="19"/>
  <c r="G45" i="19"/>
  <c r="F46" i="25"/>
  <c r="G45" i="25"/>
  <c r="G46" i="25" s="1"/>
  <c r="F45" i="25"/>
  <c r="G44" i="25"/>
  <c r="G42" i="25"/>
  <c r="F32" i="25"/>
  <c r="E32" i="25"/>
  <c r="D32" i="25"/>
  <c r="G31" i="25"/>
  <c r="G32" i="25" s="1"/>
  <c r="E31" i="25"/>
  <c r="D30" i="25"/>
  <c r="D34" i="25" s="1"/>
  <c r="G29" i="25"/>
  <c r="L22" i="25" s="1"/>
  <c r="E29" i="25"/>
  <c r="E30" i="25" s="1"/>
  <c r="E34" i="25" s="1"/>
  <c r="G25" i="25"/>
  <c r="E25" i="25"/>
  <c r="D26" i="25"/>
  <c r="K22" i="25"/>
  <c r="G22" i="25"/>
  <c r="G26" i="25" s="1"/>
  <c r="F22" i="25"/>
  <c r="E22" i="25"/>
  <c r="E26" i="25" s="1"/>
  <c r="D22" i="25"/>
  <c r="G21" i="25"/>
  <c r="F21" i="25"/>
  <c r="E21" i="25"/>
  <c r="G20" i="25"/>
  <c r="F20" i="25"/>
  <c r="E20" i="25"/>
  <c r="I19" i="25"/>
  <c r="L16" i="25"/>
  <c r="K16" i="25"/>
  <c r="L15" i="25"/>
  <c r="G14" i="25"/>
  <c r="I13" i="25"/>
  <c r="G13" i="25"/>
  <c r="F13" i="25"/>
  <c r="D13" i="25"/>
  <c r="D17" i="25" s="1"/>
  <c r="K14" i="25" s="1"/>
  <c r="G12" i="25"/>
  <c r="F12" i="25"/>
  <c r="E12" i="25"/>
  <c r="E13" i="25" s="1"/>
  <c r="G11" i="25"/>
  <c r="D11" i="25"/>
  <c r="G10" i="25"/>
  <c r="F10" i="25"/>
  <c r="E10" i="25"/>
  <c r="G9" i="25"/>
  <c r="F9" i="25"/>
  <c r="F11" i="25" s="1"/>
  <c r="E9" i="25"/>
  <c r="E11" i="25" s="1"/>
  <c r="E17" i="25" s="1"/>
  <c r="L14" i="25" s="1"/>
  <c r="G8" i="25"/>
  <c r="F8" i="25"/>
  <c r="E8" i="25"/>
  <c r="K15" i="25" l="1"/>
  <c r="Z33" i="25" s="1"/>
  <c r="J33" i="25"/>
  <c r="S33" i="25"/>
  <c r="Q33" i="25"/>
  <c r="X33" i="25"/>
  <c r="P33" i="25"/>
  <c r="W33" i="25"/>
  <c r="O33" i="25"/>
  <c r="AD33" i="25"/>
  <c r="V33" i="25"/>
  <c r="N33" i="25"/>
  <c r="AC33" i="25"/>
  <c r="U33" i="25"/>
  <c r="M33" i="25"/>
  <c r="AB33" i="25"/>
  <c r="T33" i="25"/>
  <c r="L33" i="25"/>
  <c r="AA33" i="25"/>
  <c r="K33" i="25"/>
  <c r="D37" i="25"/>
  <c r="E37" i="25"/>
  <c r="Y32" i="25"/>
  <c r="Q32" i="25"/>
  <c r="J32" i="25"/>
  <c r="X32" i="25"/>
  <c r="P32" i="25"/>
  <c r="Z32" i="25"/>
  <c r="W32" i="25"/>
  <c r="O32" i="25"/>
  <c r="AD32" i="25"/>
  <c r="V32" i="25"/>
  <c r="N32" i="25"/>
  <c r="AC32" i="25"/>
  <c r="U32" i="25"/>
  <c r="M32" i="25"/>
  <c r="AB32" i="25"/>
  <c r="T32" i="25"/>
  <c r="L32" i="25"/>
  <c r="AA32" i="25"/>
  <c r="S32" i="25"/>
  <c r="K32" i="25"/>
  <c r="R32" i="25"/>
  <c r="G30" i="25"/>
  <c r="G34" i="25" s="1"/>
  <c r="F30" i="25"/>
  <c r="F34" i="25" s="1"/>
  <c r="Y33" i="25" l="1"/>
  <c r="R33" i="25"/>
  <c r="D39" i="25"/>
  <c r="D38" i="25"/>
  <c r="E39" i="25"/>
  <c r="E38" i="25"/>
  <c r="G19" i="18"/>
  <c r="G18" i="18"/>
  <c r="G17" i="18"/>
  <c r="F45" i="23"/>
  <c r="F46" i="23" s="1"/>
  <c r="G44" i="23"/>
  <c r="G42" i="23"/>
  <c r="G31" i="23"/>
  <c r="E31" i="23"/>
  <c r="G29" i="23"/>
  <c r="E29" i="23"/>
  <c r="G25" i="23"/>
  <c r="E25" i="23"/>
  <c r="K22" i="23"/>
  <c r="D22" i="23"/>
  <c r="G21" i="23"/>
  <c r="F21" i="23"/>
  <c r="E21" i="23"/>
  <c r="G20" i="23"/>
  <c r="F20" i="23"/>
  <c r="E20" i="23"/>
  <c r="I19" i="23"/>
  <c r="K16" i="23"/>
  <c r="G14" i="23"/>
  <c r="I13" i="23"/>
  <c r="D13" i="23"/>
  <c r="G12" i="23"/>
  <c r="F12" i="23"/>
  <c r="F13" i="23" s="1"/>
  <c r="E12" i="23"/>
  <c r="E13" i="23" s="1"/>
  <c r="D11" i="23"/>
  <c r="G10" i="23"/>
  <c r="F10" i="23"/>
  <c r="E10" i="23"/>
  <c r="G9" i="23"/>
  <c r="F9" i="23"/>
  <c r="E9" i="23"/>
  <c r="G8" i="23"/>
  <c r="F8" i="23"/>
  <c r="E8" i="23"/>
  <c r="G13" i="23"/>
  <c r="D11" i="19"/>
  <c r="G24" i="19"/>
  <c r="F24" i="19"/>
  <c r="G14" i="19"/>
  <c r="D24" i="18"/>
  <c r="D22" i="18"/>
  <c r="E19" i="18"/>
  <c r="D28" i="18" s="1"/>
  <c r="E18" i="18"/>
  <c r="E17" i="18"/>
  <c r="F8" i="19"/>
  <c r="G8" i="19"/>
  <c r="G25" i="19"/>
  <c r="E25" i="19"/>
  <c r="G31" i="19"/>
  <c r="G29" i="19"/>
  <c r="E31" i="19"/>
  <c r="E29" i="19"/>
  <c r="G7" i="19"/>
  <c r="E7" i="19"/>
  <c r="K22" i="19"/>
  <c r="I19" i="19"/>
  <c r="D22" i="19"/>
  <c r="G21" i="19"/>
  <c r="F21" i="19"/>
  <c r="E21" i="19"/>
  <c r="G20" i="19"/>
  <c r="F20" i="19"/>
  <c r="E20" i="19"/>
  <c r="K16" i="19"/>
  <c r="I13" i="19"/>
  <c r="D13" i="19"/>
  <c r="G12" i="19"/>
  <c r="F12" i="19"/>
  <c r="F13" i="19" s="1"/>
  <c r="E12" i="19"/>
  <c r="G10" i="19"/>
  <c r="F10" i="19"/>
  <c r="E10" i="19"/>
  <c r="G9" i="19"/>
  <c r="F9" i="19"/>
  <c r="E9" i="19"/>
  <c r="E8" i="19"/>
  <c r="D17" i="18"/>
  <c r="D18" i="18"/>
  <c r="D19" i="18"/>
  <c r="D27" i="18" s="1"/>
  <c r="F24" i="23" l="1"/>
  <c r="K21" i="23" s="1"/>
  <c r="F24" i="25"/>
  <c r="G24" i="25"/>
  <c r="L21" i="25" s="1"/>
  <c r="F15" i="23"/>
  <c r="F15" i="25"/>
  <c r="F17" i="25" s="1"/>
  <c r="K20" i="25" s="1"/>
  <c r="G15" i="25"/>
  <c r="G17" i="25" s="1"/>
  <c r="F23" i="25"/>
  <c r="F26" i="25" s="1"/>
  <c r="F37" i="25" s="1"/>
  <c r="E11" i="19"/>
  <c r="F11" i="19"/>
  <c r="G45" i="23"/>
  <c r="G46" i="23" s="1"/>
  <c r="L16" i="23"/>
  <c r="F11" i="23"/>
  <c r="G11" i="19"/>
  <c r="G24" i="23"/>
  <c r="G15" i="19"/>
  <c r="F15" i="19"/>
  <c r="F17" i="19" s="1"/>
  <c r="K20" i="19" s="1"/>
  <c r="G15" i="23"/>
  <c r="G22" i="23"/>
  <c r="G32" i="23" s="1"/>
  <c r="L22" i="23"/>
  <c r="F17" i="23"/>
  <c r="G11" i="23"/>
  <c r="D17" i="23"/>
  <c r="K14" i="23" s="1"/>
  <c r="E11" i="23"/>
  <c r="E17" i="23" s="1"/>
  <c r="L14" i="23" s="1"/>
  <c r="E22" i="23"/>
  <c r="F22" i="23"/>
  <c r="D32" i="23"/>
  <c r="D30" i="23"/>
  <c r="F23" i="19"/>
  <c r="K21" i="19" s="1"/>
  <c r="L15" i="19"/>
  <c r="L16" i="19"/>
  <c r="G23" i="19"/>
  <c r="L21" i="19" s="1"/>
  <c r="L22" i="19"/>
  <c r="G13" i="19"/>
  <c r="E13" i="19"/>
  <c r="D17" i="19"/>
  <c r="K14" i="19" s="1"/>
  <c r="E22" i="19"/>
  <c r="F22" i="19"/>
  <c r="D32" i="19"/>
  <c r="G22" i="19"/>
  <c r="D30" i="19"/>
  <c r="F38" i="25" l="1"/>
  <c r="F39" i="25"/>
  <c r="L20" i="25"/>
  <c r="G37" i="25"/>
  <c r="K35" i="25"/>
  <c r="V35" i="25"/>
  <c r="M35" i="25"/>
  <c r="N35" i="25"/>
  <c r="AC35" i="25"/>
  <c r="T35" i="25"/>
  <c r="R35" i="25"/>
  <c r="Y35" i="25"/>
  <c r="L35" i="25"/>
  <c r="J35" i="25"/>
  <c r="X35" i="25"/>
  <c r="O35" i="25"/>
  <c r="AA35" i="25"/>
  <c r="P35" i="25"/>
  <c r="W35" i="25"/>
  <c r="S35" i="25"/>
  <c r="K21" i="25"/>
  <c r="AB35" i="25" s="1"/>
  <c r="L21" i="23"/>
  <c r="G17" i="19"/>
  <c r="L20" i="19" s="1"/>
  <c r="T34" i="19" s="1"/>
  <c r="K15" i="19"/>
  <c r="U33" i="19" s="1"/>
  <c r="L15" i="23"/>
  <c r="X32" i="23" s="1"/>
  <c r="G17" i="23"/>
  <c r="L20" i="23" s="1"/>
  <c r="G26" i="23"/>
  <c r="G30" i="23"/>
  <c r="G34" i="23" s="1"/>
  <c r="D34" i="23"/>
  <c r="K20" i="23"/>
  <c r="AC35" i="23" s="1"/>
  <c r="F30" i="23"/>
  <c r="F32" i="23"/>
  <c r="F26" i="23"/>
  <c r="E30" i="23"/>
  <c r="E32" i="23"/>
  <c r="L35" i="19"/>
  <c r="J35" i="19"/>
  <c r="S35" i="19"/>
  <c r="R35" i="19"/>
  <c r="Q35" i="19"/>
  <c r="N35" i="19"/>
  <c r="AC35" i="19"/>
  <c r="AA35" i="19"/>
  <c r="X35" i="19"/>
  <c r="U35" i="19"/>
  <c r="K35" i="19"/>
  <c r="P35" i="19"/>
  <c r="M35" i="19"/>
  <c r="Z35" i="19"/>
  <c r="W35" i="19"/>
  <c r="Y35" i="19"/>
  <c r="O35" i="19"/>
  <c r="AB35" i="19"/>
  <c r="T35" i="19"/>
  <c r="AD35" i="19"/>
  <c r="V35" i="19"/>
  <c r="E17" i="19"/>
  <c r="L14" i="19" s="1"/>
  <c r="R32" i="19" s="1"/>
  <c r="D34" i="19"/>
  <c r="E26" i="19"/>
  <c r="E32" i="19"/>
  <c r="E30" i="19"/>
  <c r="G32" i="19"/>
  <c r="G26" i="19"/>
  <c r="G30" i="19"/>
  <c r="F26" i="19"/>
  <c r="F32" i="19"/>
  <c r="F30" i="19"/>
  <c r="Q34" i="23" l="1"/>
  <c r="G39" i="25"/>
  <c r="G38" i="25"/>
  <c r="W34" i="25"/>
  <c r="L34" i="25"/>
  <c r="O34" i="25"/>
  <c r="AA34" i="25"/>
  <c r="Y34" i="25"/>
  <c r="N34" i="25"/>
  <c r="S34" i="25"/>
  <c r="Q34" i="25"/>
  <c r="AC34" i="25"/>
  <c r="K34" i="25"/>
  <c r="R34" i="25"/>
  <c r="U34" i="25"/>
  <c r="Z34" i="25"/>
  <c r="X34" i="25"/>
  <c r="M34" i="25"/>
  <c r="AD34" i="25"/>
  <c r="P34" i="25"/>
  <c r="AB34" i="25"/>
  <c r="V34" i="25"/>
  <c r="J34" i="25"/>
  <c r="T34" i="25"/>
  <c r="U35" i="25"/>
  <c r="Z35" i="25"/>
  <c r="AD35" i="25"/>
  <c r="Q35" i="25"/>
  <c r="S33" i="19"/>
  <c r="Q33" i="19"/>
  <c r="P33" i="19"/>
  <c r="V33" i="19"/>
  <c r="W33" i="19"/>
  <c r="G37" i="23"/>
  <c r="G38" i="23" s="1"/>
  <c r="X33" i="19"/>
  <c r="AA33" i="19"/>
  <c r="AC33" i="19"/>
  <c r="O33" i="19"/>
  <c r="N33" i="19"/>
  <c r="X34" i="23"/>
  <c r="W34" i="23"/>
  <c r="Y34" i="23"/>
  <c r="R34" i="23"/>
  <c r="T34" i="23"/>
  <c r="U34" i="23"/>
  <c r="Z34" i="23"/>
  <c r="O34" i="23"/>
  <c r="P34" i="23"/>
  <c r="M34" i="23"/>
  <c r="AC34" i="23"/>
  <c r="J32" i="23"/>
  <c r="R32" i="23"/>
  <c r="AA32" i="23"/>
  <c r="N32" i="23"/>
  <c r="Y32" i="23"/>
  <c r="W32" i="23"/>
  <c r="L32" i="23"/>
  <c r="U32" i="23"/>
  <c r="P32" i="23"/>
  <c r="M32" i="23"/>
  <c r="O32" i="23"/>
  <c r="K32" i="23"/>
  <c r="V32" i="23"/>
  <c r="S32" i="23"/>
  <c r="L33" i="19"/>
  <c r="N34" i="23"/>
  <c r="J34" i="23"/>
  <c r="AC32" i="23"/>
  <c r="R33" i="19"/>
  <c r="T33" i="19"/>
  <c r="J33" i="19"/>
  <c r="AA34" i="23"/>
  <c r="V34" i="23"/>
  <c r="K34" i="23"/>
  <c r="Z32" i="23"/>
  <c r="Y33" i="19"/>
  <c r="AD33" i="19"/>
  <c r="S34" i="23"/>
  <c r="Z33" i="19"/>
  <c r="AB33" i="19"/>
  <c r="L34" i="23"/>
  <c r="AD34" i="23"/>
  <c r="T32" i="23"/>
  <c r="AB32" i="23"/>
  <c r="K15" i="23"/>
  <c r="D26" i="23"/>
  <c r="D37" i="23" s="1"/>
  <c r="AD32" i="23"/>
  <c r="M33" i="19"/>
  <c r="Q32" i="23"/>
  <c r="D26" i="19"/>
  <c r="D37" i="19" s="1"/>
  <c r="D38" i="19" s="1"/>
  <c r="K33" i="19"/>
  <c r="E26" i="23"/>
  <c r="AB34" i="23"/>
  <c r="AB35" i="23"/>
  <c r="AA35" i="23"/>
  <c r="V35" i="23"/>
  <c r="Q35" i="23"/>
  <c r="X35" i="23"/>
  <c r="J35" i="23"/>
  <c r="S35" i="23"/>
  <c r="K35" i="23"/>
  <c r="R35" i="23"/>
  <c r="Z35" i="23"/>
  <c r="N35" i="23"/>
  <c r="M35" i="23"/>
  <c r="W35" i="23"/>
  <c r="AD35" i="23"/>
  <c r="Y35" i="23"/>
  <c r="U35" i="23"/>
  <c r="L35" i="23"/>
  <c r="P35" i="23"/>
  <c r="O35" i="23"/>
  <c r="T35" i="23"/>
  <c r="F34" i="23"/>
  <c r="F37" i="23" s="1"/>
  <c r="F38" i="23" s="1"/>
  <c r="E34" i="23"/>
  <c r="P34" i="19"/>
  <c r="Q34" i="19"/>
  <c r="Z34" i="19"/>
  <c r="W34" i="19"/>
  <c r="S34" i="19"/>
  <c r="V32" i="19"/>
  <c r="O34" i="19"/>
  <c r="R34" i="19"/>
  <c r="L34" i="19"/>
  <c r="AB34" i="19"/>
  <c r="AC34" i="19"/>
  <c r="AC32" i="19"/>
  <c r="O32" i="19"/>
  <c r="W32" i="19"/>
  <c r="P32" i="19"/>
  <c r="V34" i="19"/>
  <c r="K32" i="19"/>
  <c r="Z32" i="19"/>
  <c r="M32" i="19"/>
  <c r="J32" i="19"/>
  <c r="U32" i="19"/>
  <c r="T32" i="19"/>
  <c r="X32" i="19"/>
  <c r="M34" i="19"/>
  <c r="N34" i="19"/>
  <c r="N32" i="19"/>
  <c r="Q32" i="19"/>
  <c r="Y32" i="19"/>
  <c r="S32" i="19"/>
  <c r="AD32" i="19"/>
  <c r="AB32" i="19"/>
  <c r="U34" i="19"/>
  <c r="K34" i="19"/>
  <c r="AA32" i="19"/>
  <c r="L32" i="19"/>
  <c r="J34" i="19"/>
  <c r="X34" i="19"/>
  <c r="AA34" i="19"/>
  <c r="AD34" i="19"/>
  <c r="Y34" i="19"/>
  <c r="G34" i="19"/>
  <c r="G37" i="19" s="1"/>
  <c r="E34" i="19"/>
  <c r="E37" i="19" s="1"/>
  <c r="F34" i="19"/>
  <c r="F37" i="19" s="1"/>
  <c r="G39" i="23" l="1"/>
  <c r="E37" i="23"/>
  <c r="E38" i="23" s="1"/>
  <c r="D38" i="23"/>
  <c r="D39" i="23"/>
  <c r="P33" i="23"/>
  <c r="N33" i="23"/>
  <c r="AB33" i="23"/>
  <c r="AC33" i="23"/>
  <c r="X33" i="23"/>
  <c r="J33" i="23"/>
  <c r="S33" i="23"/>
  <c r="K33" i="23"/>
  <c r="T33" i="23"/>
  <c r="V33" i="23"/>
  <c r="R33" i="23"/>
  <c r="AA33" i="23"/>
  <c r="Z33" i="23"/>
  <c r="Y33" i="23"/>
  <c r="U33" i="23"/>
  <c r="Q33" i="23"/>
  <c r="M33" i="23"/>
  <c r="W33" i="23"/>
  <c r="AD33" i="23"/>
  <c r="L33" i="23"/>
  <c r="O33" i="23"/>
  <c r="F39" i="23"/>
  <c r="E39" i="23"/>
  <c r="D39" i="19"/>
  <c r="F38" i="19"/>
  <c r="F39" i="19"/>
  <c r="E38" i="19"/>
  <c r="E39" i="19"/>
  <c r="G38" i="19"/>
  <c r="G39" i="19"/>
  <c r="D18" i="8" l="1"/>
  <c r="D8" i="8" l="1"/>
</calcChain>
</file>

<file path=xl/sharedStrings.xml><?xml version="1.0" encoding="utf-8"?>
<sst xmlns="http://schemas.openxmlformats.org/spreadsheetml/2006/main" count="282" uniqueCount="103">
  <si>
    <t>phone</t>
  </si>
  <si>
    <t>email</t>
  </si>
  <si>
    <t>Contact(s) THEMA</t>
  </si>
  <si>
    <t>This data and results are put together by THEMA Consulting Group AS (THEMA) and is based on publicly available information, commercial reports, in-house intangible property, as well as potentially also data input from the Client. THEMA makes no representation or warranty (express or implied) to any user in relation to the use of this database or its accuracy. THEMA does not accept any responsibility for the use of the data, its outputs and its subsequent use/misuse in any further analyses or comparisons, nor for any omission or misstatement in the datasets.
THEMA acknowledges and agrees that a potential Client may disclose this database or results thereof (on a non-reliance basis) to the Client's affiliates, and any of their directors, officers, employees and professional advisers provided that such receiving parties, prior to disclosure, have confirmed in writing that the disclosure is on a non-reliance basis.</t>
  </si>
  <si>
    <t>Background</t>
  </si>
  <si>
    <t>Explanation to cell styles</t>
  </si>
  <si>
    <t>Last version</t>
  </si>
  <si>
    <t>Client</t>
  </si>
  <si>
    <t>SHEET</t>
  </si>
  <si>
    <t>DESCRIPTION</t>
  </si>
  <si>
    <t>DISCLAIMER</t>
  </si>
  <si>
    <t>Direct input</t>
  </si>
  <si>
    <t>Author</t>
  </si>
  <si>
    <t>Project</t>
  </si>
  <si>
    <t>Faste kostnader</t>
  </si>
  <si>
    <t>Energikostnader</t>
  </si>
  <si>
    <t>Andre variable kostnader</t>
  </si>
  <si>
    <t>Kostnader (Eksl. Sjåfør)</t>
  </si>
  <si>
    <t>Bilvalg</t>
  </si>
  <si>
    <t>CBG</t>
  </si>
  <si>
    <t>El</t>
  </si>
  <si>
    <t>(El-enhet: kWh)</t>
  </si>
  <si>
    <t>Investeringskostnad [kr]</t>
  </si>
  <si>
    <t>Gjenkjøpsverdi [% av total]</t>
  </si>
  <si>
    <t>Avksrivsningstid [år]</t>
  </si>
  <si>
    <t>WACC [%]</t>
  </si>
  <si>
    <t>CapEx [kr/år]</t>
  </si>
  <si>
    <t>Forsikring [% av investering/år]</t>
  </si>
  <si>
    <t>Forsikring [kr/år]</t>
  </si>
  <si>
    <t>Kjøredager [antall/år]</t>
  </si>
  <si>
    <t>Produksjon [km/dag]</t>
  </si>
  <si>
    <t>Årlig produksjon [km/år]</t>
  </si>
  <si>
    <t>Energikostnad [kr/enhet]</t>
  </si>
  <si>
    <t>Energiforbruk [enhet/km]</t>
  </si>
  <si>
    <t>Service &amp; vedlikeholdskostnader [kr/km]</t>
  </si>
  <si>
    <t>Service &amp; vedlikeholdskostnader [kr/år]</t>
  </si>
  <si>
    <t>Dekk [kr/km]</t>
  </si>
  <si>
    <t>Dekk [kr/år]</t>
  </si>
  <si>
    <t>Kostnader per km [kr/km]</t>
  </si>
  <si>
    <t>Kostnader per år [kr/år]</t>
  </si>
  <si>
    <t>Total Cost of Ownership [kr]</t>
  </si>
  <si>
    <t>Faste kostnader per år [kr/år]</t>
  </si>
  <si>
    <t>Energikostnader per år [kr/år]</t>
  </si>
  <si>
    <t>Andre varialbe kostnader [kr/år]</t>
  </si>
  <si>
    <t>Distanse [km/dag]</t>
  </si>
  <si>
    <t>Faste Kostnader [kr/år]</t>
  </si>
  <si>
    <t>Energi [kr/km]</t>
  </si>
  <si>
    <t>Annen VK [kr/km]</t>
  </si>
  <si>
    <t>Scenario</t>
  </si>
  <si>
    <t>Hi</t>
  </si>
  <si>
    <t>Low</t>
  </si>
  <si>
    <t>kr/kWh</t>
  </si>
  <si>
    <t>År</t>
  </si>
  <si>
    <t>Pris (NOK/kWh)</t>
  </si>
  <si>
    <t>Snitt neste 5 år</t>
  </si>
  <si>
    <t>Snitt neste 10 år</t>
  </si>
  <si>
    <t>Snitt neste år</t>
  </si>
  <si>
    <t>(LBGenhet: kWh)</t>
  </si>
  <si>
    <t>CBG Low</t>
  </si>
  <si>
    <t>CBG Hi</t>
  </si>
  <si>
    <t>El Low</t>
  </si>
  <si>
    <t>El Hi</t>
  </si>
  <si>
    <t>Turbulent transition</t>
  </si>
  <si>
    <t>Thema Base</t>
  </si>
  <si>
    <t>Energiledd</t>
  </si>
  <si>
    <t>Effektledd</t>
  </si>
  <si>
    <t xml:space="preserve">kr/kW </t>
  </si>
  <si>
    <t>Fastledd</t>
  </si>
  <si>
    <t>kr/mnd</t>
  </si>
  <si>
    <t>Elavgift</t>
  </si>
  <si>
    <t>Infrastruktur</t>
  </si>
  <si>
    <t>Avskrivningstid</t>
  </si>
  <si>
    <t>N/A</t>
  </si>
  <si>
    <t>Ladekapasitet [KW]</t>
  </si>
  <si>
    <t>Nettleie Kapasitetsledd [kr/år]</t>
  </si>
  <si>
    <t>Nettleie fastledd [kr/år]</t>
  </si>
  <si>
    <t>Nettleie Energiledd + elavgift [kr/kWh]</t>
  </si>
  <si>
    <t>WACC</t>
  </si>
  <si>
    <t>Lade/fylleanlegg [kr/buss]</t>
  </si>
  <si>
    <t>N/A - Bakt inn i pumpepris</t>
  </si>
  <si>
    <t xml:space="preserve">N/A  </t>
  </si>
  <si>
    <t>Infrastruktur FK per år [kr/år]</t>
  </si>
  <si>
    <t>Base GOs</t>
  </si>
  <si>
    <t>Bakgrunnsinformasjon</t>
  </si>
  <si>
    <t>El v. CBG Energipris varierer</t>
  </si>
  <si>
    <t>El. v. CBG Investering varierer</t>
  </si>
  <si>
    <t>El. v. CBG Begge varierer</t>
  </si>
  <si>
    <t>Ladekostnader</t>
  </si>
  <si>
    <t>TCO-kalkyle som viser forskjellen i kostnader mellom el og biogass. Scenario: Investeringskostnaden er lav, og energprisen varierer mellom lav og høy.</t>
  </si>
  <si>
    <t>TCO-kalkyle som viser forskjellen i kostnader mellom el og biogass. Scenario: Energiprisen er lav, og Investeringskostnaden varierer mellom lav og høy.</t>
  </si>
  <si>
    <t>TCO-kalkyle som viser forskjellen i kostnader mellom el og biogass. Scenario: Både energipris og investeringskost varierer mellom lav og høy</t>
  </si>
  <si>
    <t>Bakgrunnsberegninger av kostnader til energipris inkludert infrastrukturkostnader</t>
  </si>
  <si>
    <t>Biogass Oslofjord v/ Tord Araldsen</t>
  </si>
  <si>
    <t>Herman Persen Fostvedt v/ THEMA Consulting Group</t>
  </si>
  <si>
    <t>Biogass til rutebusser</t>
  </si>
  <si>
    <t>Output</t>
  </si>
  <si>
    <t>Herman Persen Fostvedt</t>
  </si>
  <si>
    <t>Gorm Lunde</t>
  </si>
  <si>
    <t>Gorm.Lunde@thema.no</t>
  </si>
  <si>
    <t>+47 995 70 302</t>
  </si>
  <si>
    <t>Herman.Fostvedt@thema.no</t>
  </si>
  <si>
    <t>+47 930 96 661</t>
  </si>
  <si>
    <t>TCO-kalkyle: Sammenligning av biogass og el som energibærer i Rutebusser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</si>
</sst>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kr&quot;\ * #,##0.00_-;\-&quot;kr&quot;\ * #,##0.00_-;_-&quot;kr&quot;\ * &quot;-&quot;??_-;_-@_-"/>
    <numFmt numFmtId="43" formatCode="_-* #,##0.00_-;\-* #,##0.00_-;_-* &quot;-&quot;??_-;_-@_-"/>
    <numFmt numFmtId="164" formatCode="###0\ %_ ;_*\-###0\ %_ ;_*&quot;-&quot;"/>
    <numFmt numFmtId="165" formatCode="0\ %_ ;_*\-###0\ %_ ;_*&quot;-&quot;"/>
    <numFmt numFmtId="166" formatCode="###0.00\ %_ ;_*\-###0.00\ %_ ;_*&quot;-&quot;"/>
    <numFmt numFmtId="167" formatCode="_ &quot;kr&quot;\ * #,##0.00_ ;_ &quot;kr&quot;\ * \-#,##0.00_ ;_ &quot;kr&quot;\ * &quot;-&quot;??_ ;_ @_ "/>
    <numFmt numFmtId="168" formatCode="_ * #,##0.00_ ;_ * \-#,##0.00_ ;_ * &quot;-&quot;??_ ;_ @_ "/>
    <numFmt numFmtId="169" formatCode="0&quot; &quot;%"/>
    <numFmt numFmtId="170" formatCode="_-* #,##0.00\ _k_r_-;\-* #,##0.00\ _k_r_-;_-* &quot;-&quot;??\ _k_r_-;_-@_-"/>
  </numFmts>
  <fonts count="53" x14ac:knownFonts="1">
    <font>
      <sz val="10"/>
      <color theme="1"/>
      <name val="Calibri"/>
      <family val="2"/>
    </font>
    <font>
      <sz val="11"/>
      <color theme="1"/>
      <name val="Calibri"/>
      <family val="2"/>
      <scheme val="minor"/>
    </font>
    <font>
      <sz val="10"/>
      <color theme="0"/>
      <name val="Calibri"/>
      <family val="2"/>
    </font>
    <font>
      <sz val="10"/>
      <name val="Calibri"/>
      <family val="2"/>
      <scheme val="minor"/>
    </font>
    <font>
      <b/>
      <sz val="12"/>
      <color theme="0"/>
      <name val="Calibri"/>
      <family val="2"/>
      <scheme val="minor"/>
    </font>
    <font>
      <b/>
      <sz val="16"/>
      <name val="Calibri"/>
      <family val="2"/>
      <scheme val="minor"/>
    </font>
    <font>
      <sz val="10"/>
      <color theme="0"/>
      <name val="Calibri"/>
      <family val="2"/>
      <scheme val="minor"/>
    </font>
    <font>
      <i/>
      <sz val="10"/>
      <color theme="1"/>
      <name val="Calibri"/>
      <family val="2"/>
      <scheme val="minor"/>
    </font>
    <font>
      <sz val="10"/>
      <color theme="1"/>
      <name val="Calibri"/>
      <family val="2"/>
      <scheme val="minor"/>
    </font>
    <font>
      <b/>
      <sz val="10"/>
      <color theme="1"/>
      <name val="Calibri"/>
      <family val="2"/>
      <scheme val="minor"/>
    </font>
    <font>
      <i/>
      <sz val="11"/>
      <color theme="1"/>
      <name val="Calibri"/>
      <family val="2"/>
      <scheme val="minor"/>
    </font>
    <font>
      <sz val="10"/>
      <color rgb="FF3F3F76"/>
      <name val="Calibri"/>
      <family val="2"/>
    </font>
    <font>
      <b/>
      <sz val="10"/>
      <color theme="0"/>
      <name val="Calibri"/>
      <family val="2"/>
    </font>
    <font>
      <sz val="10"/>
      <name val="Calibri"/>
      <family val="2"/>
    </font>
    <font>
      <sz val="10"/>
      <color theme="6" tint="-0.24994659260841701"/>
      <name val="Calibri"/>
      <family val="2"/>
    </font>
    <font>
      <u/>
      <sz val="10"/>
      <color theme="11"/>
      <name val="Calibri"/>
      <family val="2"/>
    </font>
    <font>
      <u/>
      <sz val="10"/>
      <color theme="10"/>
      <name val="Calibri"/>
      <family val="2"/>
    </font>
    <font>
      <sz val="10"/>
      <color theme="1"/>
      <name val="Calibri"/>
      <family val="2"/>
    </font>
    <font>
      <b/>
      <sz val="10"/>
      <color theme="1"/>
      <name val="Calibri"/>
      <family val="2"/>
    </font>
    <font>
      <sz val="10"/>
      <color rgb="FF7030A0"/>
      <name val="Calibri"/>
      <family val="2"/>
    </font>
    <font>
      <sz val="10"/>
      <color rgb="FFC00000"/>
      <name val="Calibri"/>
      <family val="2"/>
    </font>
    <font>
      <i/>
      <sz val="10"/>
      <color rgb="FF7F7F7F"/>
      <name val="Calibri"/>
      <family val="2"/>
    </font>
    <font>
      <b/>
      <sz val="10"/>
      <name val="Calibri"/>
      <family val="2"/>
      <scheme val="minor"/>
    </font>
    <font>
      <sz val="18"/>
      <color theme="3"/>
      <name val="Calibri"/>
      <family val="2"/>
      <scheme val="major"/>
    </font>
    <font>
      <b/>
      <sz val="11"/>
      <color theme="3"/>
      <name val="Calibri"/>
      <family val="2"/>
    </font>
    <font>
      <b/>
      <sz val="13"/>
      <color theme="3"/>
      <name val="Calibri"/>
      <family val="2"/>
      <scheme val="minor"/>
    </font>
    <font>
      <b/>
      <sz val="10"/>
      <color rgb="FF3F3F3F"/>
      <name val="Calibri"/>
      <family val="2"/>
      <scheme val="minor"/>
    </font>
    <font>
      <b/>
      <sz val="15"/>
      <color theme="3"/>
      <name val="Calibri"/>
      <family val="2"/>
      <scheme val="minor"/>
    </font>
    <font>
      <b/>
      <sz val="11"/>
      <color theme="1"/>
      <name val="Calibri"/>
      <family val="2"/>
      <scheme val="minor"/>
    </font>
    <font>
      <sz val="11"/>
      <color theme="0"/>
      <name val="Calibri"/>
      <family val="2"/>
      <scheme val="minor"/>
    </font>
    <font>
      <sz val="10"/>
      <name val="Arial"/>
      <family val="2"/>
    </font>
    <font>
      <sz val="11"/>
      <color rgb="FF000000"/>
      <name val="Calibri"/>
      <family val="2"/>
    </font>
    <font>
      <b/>
      <sz val="11"/>
      <color theme="0"/>
      <name val="Calibri"/>
      <family val="2"/>
      <scheme val="minor"/>
    </font>
    <font>
      <sz val="11"/>
      <color rgb="FF9C0006"/>
      <name val="Calibri"/>
      <family val="2"/>
      <scheme val="minor"/>
    </font>
    <font>
      <b/>
      <sz val="11"/>
      <color rgb="FFFA7D00"/>
      <name val="Calibri"/>
      <family val="2"/>
      <scheme val="minor"/>
    </font>
    <font>
      <sz val="8"/>
      <name val="Verdana"/>
      <family val="2"/>
    </font>
    <font>
      <i/>
      <sz val="11"/>
      <color rgb="FF7F7F7F"/>
      <name val="Calibri"/>
      <family val="2"/>
      <scheme val="minor"/>
    </font>
    <font>
      <sz val="11"/>
      <color rgb="FF006100"/>
      <name val="Calibri"/>
      <family val="2"/>
      <scheme val="minor"/>
    </font>
    <font>
      <b/>
      <sz val="11"/>
      <color theme="3"/>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b/>
      <sz val="11"/>
      <color rgb="FF3F3F3F"/>
      <name val="Calibri"/>
      <family val="2"/>
      <scheme val="minor"/>
    </font>
    <font>
      <sz val="11"/>
      <color indexed="8"/>
      <name val="Calibri"/>
      <family val="2"/>
    </font>
    <font>
      <sz val="11"/>
      <color rgb="FFFF0000"/>
      <name val="Calibri"/>
      <family val="2"/>
      <scheme val="minor"/>
    </font>
    <font>
      <u/>
      <sz val="10"/>
      <color theme="10"/>
      <name val="Calibri"/>
      <family val="2"/>
      <scheme val="minor"/>
    </font>
    <font>
      <sz val="11"/>
      <color theme="1"/>
      <name val="Calibri"/>
      <family val="2"/>
      <scheme val="major"/>
    </font>
    <font>
      <i/>
      <u/>
      <sz val="10"/>
      <color theme="1"/>
      <name val="Calibri"/>
      <family val="2"/>
      <scheme val="minor"/>
    </font>
    <font>
      <sz val="10"/>
      <color rgb="FFFF0000"/>
      <name val="Calibri"/>
      <family val="2"/>
    </font>
    <font>
      <sz val="11"/>
      <color rgb="FF9C5700"/>
      <name val="Calibri"/>
      <family val="2"/>
      <scheme val="minor"/>
    </font>
  </fonts>
  <fills count="4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7"/>
      </patternFill>
    </fill>
    <fill>
      <patternFill patternType="solid">
        <fgColor theme="0" tint="-4.9989318521683403E-2"/>
        <bgColor indexed="64"/>
      </patternFill>
    </fill>
    <fill>
      <patternFill patternType="solid">
        <fgColor theme="4"/>
      </patternFill>
    </fill>
    <fill>
      <patternFill patternType="solid">
        <fgColor theme="6"/>
      </patternFill>
    </fill>
    <fill>
      <patternFill patternType="solid">
        <fgColor theme="8"/>
      </patternFill>
    </fill>
    <fill>
      <patternFill patternType="solid">
        <fgColor theme="6" tint="0.79998168889431442"/>
        <bgColor indexed="64"/>
      </patternFill>
    </fill>
    <fill>
      <patternFill patternType="solid">
        <fgColor theme="4" tint="0.59996337778862885"/>
        <bgColor indexed="64"/>
      </patternFill>
    </fill>
    <fill>
      <patternFill patternType="solid">
        <fgColor theme="8" tint="0.39994506668294322"/>
        <bgColor indexed="64"/>
      </patternFill>
    </fill>
    <fill>
      <patternFill patternType="solid">
        <fgColor rgb="FFC00000"/>
        <bgColor indexed="64"/>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8" tint="0.59996337778862885"/>
        <bgColor indexed="64"/>
      </patternFill>
    </fill>
    <fill>
      <patternFill patternType="solid">
        <fgColor theme="0"/>
        <bgColor indexed="64"/>
      </patternFill>
    </fill>
  </fills>
  <borders count="44">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theme="0"/>
      </left>
      <right style="dotted">
        <color theme="0"/>
      </right>
      <top style="dotted">
        <color theme="0"/>
      </top>
      <bottom style="dotted">
        <color theme="0"/>
      </bottom>
      <diagonal/>
    </border>
    <border>
      <left style="thin">
        <color theme="0"/>
      </left>
      <right style="thin">
        <color theme="0"/>
      </right>
      <top style="thin">
        <color theme="0"/>
      </top>
      <bottom style="thin">
        <color theme="0"/>
      </bottom>
      <diagonal/>
    </border>
    <border>
      <left/>
      <right/>
      <top/>
      <bottom style="double">
        <color rgb="FF7030A0"/>
      </bottom>
      <diagonal/>
    </border>
    <border>
      <left style="mediumDashed">
        <color theme="1"/>
      </left>
      <right style="mediumDashed">
        <color theme="1"/>
      </right>
      <top style="mediumDashed">
        <color theme="1"/>
      </top>
      <bottom style="mediumDashed">
        <color theme="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dotted">
        <color theme="0"/>
      </right>
      <top style="dotted">
        <color theme="0"/>
      </top>
      <bottom style="dotted">
        <color theme="0"/>
      </bottom>
      <diagonal/>
    </border>
    <border>
      <left/>
      <right/>
      <top/>
      <bottom style="medium">
        <color theme="4" tint="0.39997558519241921"/>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diagonal/>
    </border>
    <border>
      <left/>
      <right style="medium">
        <color indexed="64"/>
      </right>
      <top/>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theme="0"/>
      </left>
      <right style="medium">
        <color indexed="64"/>
      </right>
      <top style="dotted">
        <color theme="0"/>
      </top>
      <bottom style="dotted">
        <color theme="0"/>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s>
  <cellStyleXfs count="833">
    <xf numFmtId="0" fontId="0" fillId="0" borderId="0"/>
    <xf numFmtId="0" fontId="2" fillId="7" borderId="0" applyNumberFormat="0" applyFont="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1" fillId="12" borderId="8" applyNumberFormat="0" applyAlignment="0">
      <protection locked="0"/>
    </xf>
    <xf numFmtId="0" fontId="14" fillId="0" borderId="0" applyNumberFormat="0" applyFill="0" applyBorder="0" applyAlignment="0"/>
    <xf numFmtId="0" fontId="2" fillId="9" borderId="0" applyNumberFormat="0" applyFont="0" applyBorder="0" applyAlignment="0" applyProtection="0"/>
    <xf numFmtId="0" fontId="2" fillId="10" borderId="0" applyNumberFormat="0" applyFont="0" applyBorder="0" applyAlignment="0" applyProtection="0"/>
    <xf numFmtId="0" fontId="2" fillId="11" borderId="0" applyNumberFormat="0" applyFont="0" applyBorder="0" applyAlignment="0" applyProtection="0"/>
    <xf numFmtId="0" fontId="13" fillId="8" borderId="0" applyNumberFormat="0" applyFont="0" applyBorder="0" applyAlignment="0" applyProtection="0"/>
    <xf numFmtId="0" fontId="13" fillId="13" borderId="9">
      <alignment horizontal="center"/>
      <protection locked="0"/>
    </xf>
    <xf numFmtId="164" fontId="17" fillId="0" borderId="0" applyFont="0" applyFill="0" applyBorder="0" applyAlignment="0" applyProtection="0"/>
    <xf numFmtId="0" fontId="12" fillId="4" borderId="0" applyNumberFormat="0" applyBorder="0" applyProtection="0">
      <alignment horizontal="center" vertical="center"/>
    </xf>
    <xf numFmtId="0" fontId="12" fillId="15" borderId="0" applyNumberFormat="0" applyBorder="0" applyProtection="0">
      <alignment horizontal="center" vertical="center"/>
    </xf>
    <xf numFmtId="0" fontId="18" fillId="14" borderId="0" applyNumberFormat="0" applyBorder="0" applyProtection="0">
      <alignment horizontal="center" vertical="center"/>
    </xf>
    <xf numFmtId="0" fontId="19" fillId="0" borderId="10" applyNumberFormat="0" applyFill="0" applyAlignment="0" applyProtection="0"/>
    <xf numFmtId="0" fontId="18" fillId="6" borderId="11" applyNumberFormat="0" applyAlignment="0" applyProtection="0"/>
    <xf numFmtId="0" fontId="20" fillId="0" borderId="0" applyNumberFormat="0" applyFill="0" applyBorder="0" applyAlignment="0" applyProtection="0"/>
    <xf numFmtId="0" fontId="23" fillId="0" borderId="0" applyNumberFormat="0" applyFill="0" applyBorder="0" applyAlignment="0" applyProtection="0"/>
    <xf numFmtId="0" fontId="24" fillId="0" borderId="16" applyNumberFormat="0" applyFill="0" applyAlignment="0" applyProtection="0"/>
    <xf numFmtId="0" fontId="24" fillId="0" borderId="0" applyNumberFormat="0" applyFill="0" applyBorder="0" applyAlignment="0" applyProtection="0"/>
    <xf numFmtId="44" fontId="17" fillId="0" borderId="0" applyFont="0" applyFill="0" applyBorder="0" applyAlignment="0" applyProtection="0"/>
    <xf numFmtId="0" fontId="25" fillId="0" borderId="17" applyNumberFormat="0" applyFill="0" applyAlignment="0" applyProtection="0"/>
    <xf numFmtId="0" fontId="26" fillId="16" borderId="18" applyNumberFormat="0" applyAlignment="0" applyProtection="0"/>
    <xf numFmtId="0" fontId="27" fillId="0" borderId="19" applyNumberFormat="0" applyFill="0" applyAlignment="0" applyProtection="0"/>
    <xf numFmtId="0" fontId="28" fillId="0" borderId="21" applyNumberFormat="0" applyFill="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0" fillId="0" borderId="0"/>
    <xf numFmtId="0" fontId="31" fillId="0" borderId="0"/>
    <xf numFmtId="169" fontId="31" fillId="0" borderId="0" applyFont="0" applyFill="0" applyBorder="0" applyAlignment="0" applyProtection="0"/>
    <xf numFmtId="0" fontId="1" fillId="0" borderId="0"/>
    <xf numFmtId="168"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3" borderId="0" applyNumberFormat="0" applyBorder="0" applyAlignment="0" applyProtection="0"/>
    <xf numFmtId="0" fontId="29" fillId="37" borderId="0" applyNumberFormat="0" applyBorder="0" applyAlignment="0" applyProtection="0"/>
    <xf numFmtId="0" fontId="29" fillId="9" borderId="0" applyNumberFormat="0" applyBorder="0" applyAlignment="0" applyProtection="0"/>
    <xf numFmtId="0" fontId="29" fillId="21"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11" borderId="0" applyNumberFormat="0" applyBorder="0" applyAlignment="0" applyProtection="0"/>
    <xf numFmtId="0" fontId="29" fillId="34" borderId="0" applyNumberFormat="0" applyBorder="0" applyAlignment="0" applyProtection="0"/>
    <xf numFmtId="0" fontId="33" fillId="39" borderId="0" applyNumberFormat="0" applyBorder="0" applyAlignment="0" applyProtection="0"/>
    <xf numFmtId="0" fontId="34" fillId="16" borderId="22" applyNumberFormat="0" applyAlignment="0" applyProtection="0"/>
    <xf numFmtId="0" fontId="32" fillId="42" borderId="24" applyNumberFormat="0" applyAlignment="0" applyProtection="0"/>
    <xf numFmtId="168" fontId="1" fillId="0" borderId="0" applyFont="0" applyFill="0" applyBorder="0" applyAlignment="0" applyProtection="0"/>
    <xf numFmtId="170" fontId="3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168" fontId="30" fillId="0" borderId="0" applyFont="0" applyFill="0" applyBorder="0" applyAlignment="0" applyProtection="0"/>
    <xf numFmtId="43" fontId="30" fillId="0" borderId="0" applyFont="0" applyFill="0" applyBorder="0" applyAlignment="0" applyProtection="0"/>
    <xf numFmtId="168" fontId="30" fillId="0" borderId="0" applyFont="0" applyFill="0" applyBorder="0" applyAlignment="0" applyProtection="0"/>
    <xf numFmtId="43" fontId="30"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36" fillId="0" borderId="0" applyNumberFormat="0" applyFill="0" applyBorder="0" applyAlignment="0" applyProtection="0"/>
    <xf numFmtId="0" fontId="37" fillId="38" borderId="0" applyNumberFormat="0" applyBorder="0" applyAlignment="0" applyProtection="0"/>
    <xf numFmtId="0" fontId="27" fillId="0" borderId="19" applyNumberFormat="0" applyFill="0" applyAlignment="0" applyProtection="0"/>
    <xf numFmtId="0" fontId="25" fillId="0" borderId="17" applyNumberFormat="0" applyFill="0" applyAlignment="0" applyProtection="0"/>
    <xf numFmtId="0" fontId="38" fillId="0" borderId="16"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6" fillId="0" borderId="0" applyNumberFormat="0" applyFill="0" applyBorder="0" applyAlignment="0" applyProtection="0"/>
    <xf numFmtId="0" fontId="41" fillId="41" borderId="22" applyNumberFormat="0" applyAlignment="0" applyProtection="0"/>
    <xf numFmtId="0" fontId="42" fillId="0" borderId="23" applyNumberFormat="0" applyFill="0" applyAlignment="0" applyProtection="0"/>
    <xf numFmtId="0" fontId="43" fillId="40" borderId="0" applyNumberFormat="0" applyBorder="0" applyAlignment="0" applyProtection="0"/>
    <xf numFmtId="0" fontId="30"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44" fillId="0" borderId="0"/>
    <xf numFmtId="0" fontId="17" fillId="0" borderId="0"/>
    <xf numFmtId="0" fontId="13" fillId="0" borderId="0"/>
    <xf numFmtId="0" fontId="44" fillId="17" borderId="20" applyNumberFormat="0" applyFont="0" applyAlignment="0" applyProtection="0"/>
    <xf numFmtId="0" fontId="45" fillId="16" borderId="18" applyNumberFormat="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9" fontId="3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0" fontId="28" fillId="0" borderId="21" applyNumberFormat="0" applyFill="0" applyAlignment="0" applyProtection="0"/>
    <xf numFmtId="0" fontId="47" fillId="0" borderId="0" applyNumberFormat="0" applyFill="0" applyBorder="0" applyAlignment="0" applyProtection="0"/>
    <xf numFmtId="0" fontId="39" fillId="0" borderId="0" applyNumberFormat="0" applyFill="0" applyBorder="0" applyAlignment="0" applyProtection="0"/>
    <xf numFmtId="0" fontId="1" fillId="0" borderId="0"/>
    <xf numFmtId="0" fontId="34" fillId="16" borderId="22" applyNumberFormat="0" applyAlignment="0" applyProtection="0"/>
    <xf numFmtId="0" fontId="8" fillId="8" borderId="0" applyNumberFormat="0" applyBorder="0" applyAlignment="0"/>
    <xf numFmtId="0" fontId="48" fillId="8" borderId="0" applyNumberFormat="0" applyFill="0" applyBorder="0" applyAlignment="0" applyProtection="0"/>
    <xf numFmtId="0" fontId="1" fillId="0" borderId="0"/>
    <xf numFmtId="0" fontId="49" fillId="0" borderId="0"/>
    <xf numFmtId="0" fontId="1" fillId="0" borderId="0"/>
    <xf numFmtId="168" fontId="30" fillId="0" borderId="0" applyFont="0" applyFill="0" applyBorder="0" applyAlignment="0" applyProtection="0"/>
    <xf numFmtId="0" fontId="13" fillId="43" borderId="22" applyNumberFormat="0" applyAlignment="0" applyProtection="0"/>
    <xf numFmtId="0" fontId="1" fillId="0" borderId="0"/>
    <xf numFmtId="0" fontId="1" fillId="0" borderId="0"/>
    <xf numFmtId="0" fontId="8" fillId="8" borderId="0" applyNumberFormat="0" applyBorder="0" applyAlignment="0">
      <alignment horizontal="center" vertical="center"/>
    </xf>
    <xf numFmtId="0" fontId="1" fillId="11" borderId="0" applyNumberFormat="0" applyBorder="0" applyAlignment="0" applyProtection="0"/>
    <xf numFmtId="0" fontId="1" fillId="36" borderId="0" applyNumberFormat="0" applyFont="0" applyBorder="0" applyAlignment="0" applyProtection="0"/>
    <xf numFmtId="0" fontId="29" fillId="4" borderId="0" applyNumberFormat="0" applyBorder="0" applyAlignment="0" applyProtection="0"/>
    <xf numFmtId="168" fontId="30" fillId="0" borderId="0" applyFont="0" applyFill="0" applyBorder="0" applyAlignment="0" applyProtection="0"/>
    <xf numFmtId="9" fontId="8" fillId="0" borderId="0" applyFont="0" applyFill="0" applyBorder="0" applyAlignment="0" applyProtection="0"/>
    <xf numFmtId="0" fontId="45" fillId="16" borderId="18" applyNumberFormat="0" applyAlignment="0" applyProtection="0"/>
    <xf numFmtId="0" fontId="48" fillId="8" borderId="0" applyNumberFormat="0" applyFill="0" applyBorder="0" applyAlignment="0" applyProtection="0"/>
    <xf numFmtId="0" fontId="48" fillId="8" borderId="0" applyNumberFormat="0" applyFill="0" applyBorder="0" applyAlignment="0" applyProtection="0"/>
    <xf numFmtId="0" fontId="1" fillId="0" borderId="0"/>
    <xf numFmtId="0" fontId="2" fillId="10" borderId="0" applyNumberFormat="0" applyFont="0" applyBorder="0" applyAlignment="0" applyProtection="0"/>
    <xf numFmtId="0" fontId="1" fillId="0" borderId="0"/>
    <xf numFmtId="168" fontId="30" fillId="0" borderId="0" applyFont="0" applyFill="0" applyBorder="0" applyAlignment="0" applyProtection="0"/>
    <xf numFmtId="0" fontId="1" fillId="0" borderId="0"/>
    <xf numFmtId="0" fontId="1" fillId="0" borderId="0"/>
    <xf numFmtId="0" fontId="2" fillId="9" borderId="0" applyNumberFormat="0" applyFont="0" applyBorder="0" applyAlignment="0" applyProtection="0"/>
    <xf numFmtId="0" fontId="18" fillId="6" borderId="11" applyNumberFormat="0" applyAlignment="0" applyProtection="0"/>
    <xf numFmtId="0" fontId="1" fillId="11" borderId="0" applyNumberFormat="0" applyBorder="0" applyAlignment="0" applyProtection="0"/>
    <xf numFmtId="0" fontId="1" fillId="36" borderId="0" applyNumberFormat="0" applyFont="0" applyBorder="0" applyAlignment="0" applyProtection="0"/>
    <xf numFmtId="0" fontId="12" fillId="15" borderId="0" applyNumberFormat="0" applyBorder="0" applyProtection="0">
      <alignment horizontal="center" vertical="center"/>
    </xf>
    <xf numFmtId="168" fontId="30" fillId="0" borderId="0" applyFont="0" applyFill="0" applyBorder="0" applyAlignment="0" applyProtection="0"/>
    <xf numFmtId="0" fontId="14" fillId="0" borderId="0" applyNumberFormat="0" applyFill="0" applyBorder="0" applyAlignment="0"/>
    <xf numFmtId="0" fontId="11" fillId="12" borderId="8" applyNumberFormat="0" applyAlignment="0">
      <protection locked="0"/>
    </xf>
    <xf numFmtId="0" fontId="19" fillId="0" borderId="10" applyNumberFormat="0" applyFill="0" applyAlignment="0" applyProtection="0"/>
    <xf numFmtId="0" fontId="24" fillId="0" borderId="16" applyNumberFormat="0" applyFill="0" applyAlignment="0" applyProtection="0"/>
    <xf numFmtId="0" fontId="20" fillId="0" borderId="0" applyNumberFormat="0" applyFill="0" applyBorder="0" applyAlignment="0" applyProtection="0"/>
    <xf numFmtId="0" fontId="48" fillId="8" borderId="0" applyNumberFormat="0" applyFill="0" applyBorder="0" applyAlignment="0" applyProtection="0"/>
    <xf numFmtId="0" fontId="17" fillId="0" borderId="0"/>
    <xf numFmtId="0" fontId="21" fillId="0" borderId="0" applyNumberFormat="0" applyFill="0" applyBorder="0" applyAlignment="0" applyProtection="0"/>
    <xf numFmtId="0" fontId="12" fillId="4" borderId="0" applyNumberFormat="0" applyBorder="0" applyProtection="0">
      <alignment horizontal="center" vertical="center"/>
    </xf>
    <xf numFmtId="168" fontId="30" fillId="0" borderId="0" applyFont="0" applyFill="0" applyBorder="0" applyAlignment="0" applyProtection="0"/>
    <xf numFmtId="0" fontId="16" fillId="0" borderId="0" applyNumberFormat="0" applyFill="0" applyBorder="0" applyAlignment="0" applyProtection="0"/>
    <xf numFmtId="0" fontId="2" fillId="11" borderId="0" applyNumberFormat="0" applyFont="0" applyBorder="0" applyAlignment="0" applyProtection="0"/>
    <xf numFmtId="168" fontId="30" fillId="0" borderId="0" applyFont="0" applyFill="0" applyBorder="0" applyAlignment="0" applyProtection="0"/>
    <xf numFmtId="0" fontId="48" fillId="8" borderId="0" applyNumberFormat="0" applyFill="0" applyBorder="0" applyAlignment="0" applyProtection="0"/>
    <xf numFmtId="0" fontId="24" fillId="0" borderId="0" applyNumberFormat="0" applyFill="0" applyBorder="0" applyAlignment="0" applyProtection="0"/>
    <xf numFmtId="0" fontId="18" fillId="14" borderId="0" applyNumberFormat="0" applyBorder="0" applyProtection="0">
      <alignment horizontal="center" vertical="center"/>
    </xf>
    <xf numFmtId="0" fontId="2" fillId="7" borderId="0" applyNumberFormat="0" applyFont="0" applyBorder="0" applyAlignment="0" applyProtection="0"/>
    <xf numFmtId="0" fontId="1" fillId="17" borderId="20" applyNumberFormat="0" applyFont="0" applyAlignment="0" applyProtection="0"/>
    <xf numFmtId="168" fontId="17" fillId="0" borderId="0" applyFont="0" applyFill="0" applyBorder="0" applyAlignment="0" applyProtection="0"/>
    <xf numFmtId="164" fontId="17" fillId="0" borderId="0" applyFont="0" applyFill="0" applyBorder="0" applyAlignment="0" applyProtection="0"/>
    <xf numFmtId="0" fontId="15" fillId="0" borderId="0" applyNumberFormat="0" applyFill="0" applyBorder="0" applyAlignment="0" applyProtection="0"/>
    <xf numFmtId="0" fontId="1" fillId="0" borderId="0"/>
    <xf numFmtId="0" fontId="1" fillId="17" borderId="2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0" fillId="0" borderId="0"/>
    <xf numFmtId="0" fontId="31" fillId="0" borderId="0"/>
    <xf numFmtId="168"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17" borderId="20"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36" borderId="0" applyNumberFormat="0" applyFont="0" applyBorder="0" applyAlignment="0" applyProtection="0"/>
    <xf numFmtId="0" fontId="50" fillId="8" borderId="0" applyNumberFormat="0" applyFill="0" applyBorder="0" applyAlignment="0" applyProtection="0"/>
    <xf numFmtId="0" fontId="50" fillId="8" borderId="0" applyNumberFormat="0" applyFill="0" applyBorder="0" applyAlignment="0" applyProtection="0"/>
    <xf numFmtId="0" fontId="8" fillId="0" borderId="0" applyNumberFormat="0" applyBorder="0" applyAlignment="0"/>
    <xf numFmtId="168" fontId="30" fillId="0" borderId="0" applyFont="0" applyFill="0" applyBorder="0" applyAlignment="0" applyProtection="0"/>
    <xf numFmtId="0" fontId="50" fillId="0" borderId="0" applyNumberFormat="0" applyFill="0" applyBorder="0" applyAlignment="0" applyProtection="0"/>
    <xf numFmtId="168" fontId="30"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0" fillId="0" borderId="0"/>
    <xf numFmtId="0" fontId="1" fillId="0" borderId="0"/>
    <xf numFmtId="168"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9" fillId="0" borderId="0" applyNumberFormat="0" applyFill="0" applyBorder="0" applyAlignment="0" applyProtection="0"/>
    <xf numFmtId="0" fontId="1" fillId="0" borderId="0"/>
    <xf numFmtId="0" fontId="1" fillId="0" borderId="0"/>
    <xf numFmtId="0" fontId="1" fillId="0" borderId="0"/>
    <xf numFmtId="168" fontId="30"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36" borderId="0" applyNumberFormat="0" applyFont="0" applyBorder="0" applyAlignment="0" applyProtection="0"/>
    <xf numFmtId="168" fontId="30" fillId="0" borderId="0" applyFont="0" applyFill="0" applyBorder="0" applyAlignment="0" applyProtection="0"/>
    <xf numFmtId="0" fontId="23" fillId="0" borderId="0" applyNumberFormat="0" applyFill="0" applyBorder="0" applyAlignment="0" applyProtection="0"/>
    <xf numFmtId="0" fontId="1" fillId="0" borderId="0"/>
    <xf numFmtId="0" fontId="1" fillId="0" borderId="0"/>
    <xf numFmtId="168" fontId="30" fillId="0" borderId="0" applyFont="0" applyFill="0" applyBorder="0" applyAlignment="0" applyProtection="0"/>
    <xf numFmtId="0" fontId="1" fillId="0" borderId="0"/>
    <xf numFmtId="0" fontId="1" fillId="0" borderId="0"/>
    <xf numFmtId="0" fontId="1" fillId="11" borderId="0" applyNumberFormat="0" applyBorder="0" applyAlignment="0" applyProtection="0"/>
    <xf numFmtId="0" fontId="1" fillId="36" borderId="0" applyNumberFormat="0" applyFont="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0" fontId="1" fillId="17" borderId="20" applyNumberFormat="0" applyFont="0" applyAlignment="0" applyProtection="0"/>
    <xf numFmtId="168" fontId="17" fillId="0" borderId="0" applyFont="0" applyFill="0" applyBorder="0" applyAlignment="0" applyProtection="0"/>
    <xf numFmtId="0" fontId="1" fillId="0" borderId="0"/>
    <xf numFmtId="0" fontId="1" fillId="17" borderId="20"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168" fontId="1" fillId="0" borderId="0" applyFont="0" applyFill="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1" borderId="0" applyNumberFormat="0" applyBorder="0" applyAlignment="0" applyProtection="0"/>
    <xf numFmtId="0" fontId="1" fillId="36" borderId="0" applyNumberFormat="0" applyFont="0" applyBorder="0" applyAlignment="0" applyProtection="0"/>
    <xf numFmtId="9" fontId="30" fillId="0" borderId="0" applyFont="0" applyFill="0" applyBorder="0" applyAlignment="0" applyProtection="0"/>
    <xf numFmtId="168" fontId="30" fillId="0" borderId="0" applyFont="0" applyFill="0" applyBorder="0" applyAlignment="0" applyProtection="0"/>
    <xf numFmtId="0" fontId="2" fillId="21" borderId="0" applyNumberFormat="0" applyBorder="0" applyAlignment="0" applyProtection="0"/>
    <xf numFmtId="43" fontId="17" fillId="0" borderId="0" applyFont="0" applyFill="0" applyBorder="0" applyAlignment="0" applyProtection="0"/>
    <xf numFmtId="0" fontId="17" fillId="29" borderId="0" applyNumberFormat="0" applyBorder="0" applyAlignment="0" applyProtection="0"/>
    <xf numFmtId="0" fontId="17" fillId="36" borderId="0" applyNumberFormat="0" applyBorder="0" applyAlignment="0" applyProtection="0"/>
    <xf numFmtId="0" fontId="51"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17" fillId="35" borderId="0" applyNumberFormat="0" applyBorder="0" applyAlignment="0" applyProtection="0"/>
    <xf numFmtId="0" fontId="2" fillId="37" borderId="0" applyNumberFormat="0" applyBorder="0" applyAlignment="0" applyProtection="0"/>
    <xf numFmtId="168" fontId="46"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38" fillId="0" borderId="16" applyNumberFormat="0" applyFill="0" applyAlignment="0" applyProtection="0"/>
    <xf numFmtId="0" fontId="38" fillId="0" borderId="0" applyNumberFormat="0" applyFill="0" applyBorder="0" applyAlignment="0" applyProtection="0"/>
    <xf numFmtId="0" fontId="37" fillId="38" borderId="0" applyNumberFormat="0" applyBorder="0" applyAlignment="0" applyProtection="0"/>
    <xf numFmtId="0" fontId="33" fillId="39" borderId="0" applyNumberFormat="0" applyBorder="0" applyAlignment="0" applyProtection="0"/>
    <xf numFmtId="0" fontId="52" fillId="40" borderId="0" applyNumberFormat="0" applyBorder="0" applyAlignment="0" applyProtection="0"/>
    <xf numFmtId="0" fontId="41" fillId="41" borderId="22" applyNumberFormat="0" applyAlignment="0" applyProtection="0"/>
    <xf numFmtId="0" fontId="42" fillId="0" borderId="23" applyNumberFormat="0" applyFill="0" applyAlignment="0" applyProtection="0"/>
    <xf numFmtId="0" fontId="32" fillId="42" borderId="24" applyNumberFormat="0" applyAlignment="0" applyProtection="0"/>
    <xf numFmtId="0" fontId="47" fillId="0" borderId="0" applyNumberFormat="0" applyFill="0" applyBorder="0" applyAlignment="0" applyProtection="0"/>
    <xf numFmtId="0" fontId="36" fillId="0" borderId="0" applyNumberFormat="0" applyFill="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29" fillId="11" borderId="0" applyNumberFormat="0" applyBorder="0" applyAlignment="0" applyProtection="0"/>
    <xf numFmtId="0" fontId="1" fillId="0" borderId="0"/>
    <xf numFmtId="0" fontId="1" fillId="0" borderId="0"/>
    <xf numFmtId="0" fontId="1" fillId="17" borderId="20" applyNumberFormat="0" applyFont="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9">
    <xf numFmtId="0" fontId="0" fillId="0" borderId="0" xfId="0"/>
    <xf numFmtId="0" fontId="3" fillId="0" borderId="0" xfId="0" applyFont="1"/>
    <xf numFmtId="0" fontId="3" fillId="8" borderId="0" xfId="0" applyFont="1" applyFill="1"/>
    <xf numFmtId="0" fontId="3" fillId="8" borderId="0" xfId="0" quotePrefix="1" applyFont="1" applyFill="1"/>
    <xf numFmtId="0" fontId="3" fillId="0" borderId="4" xfId="0" applyFont="1" applyBorder="1"/>
    <xf numFmtId="0" fontId="3" fillId="0" borderId="1" xfId="0" applyFont="1" applyBorder="1"/>
    <xf numFmtId="0" fontId="6" fillId="0" borderId="3" xfId="0" applyFont="1" applyBorder="1"/>
    <xf numFmtId="0" fontId="7" fillId="0" borderId="7" xfId="0" applyFont="1" applyBorder="1"/>
    <xf numFmtId="0" fontId="8" fillId="0" borderId="0" xfId="0" applyFont="1"/>
    <xf numFmtId="0" fontId="8" fillId="0" borderId="0" xfId="0" applyFont="1" applyAlignment="1">
      <alignment horizontal="left"/>
    </xf>
    <xf numFmtId="0" fontId="7" fillId="0" borderId="5" xfId="0" applyFont="1" applyBorder="1"/>
    <xf numFmtId="14" fontId="8" fillId="0" borderId="1" xfId="0" applyNumberFormat="1" applyFont="1" applyBorder="1" applyAlignment="1">
      <alignment horizontal="left"/>
    </xf>
    <xf numFmtId="0" fontId="9" fillId="8" borderId="0" xfId="0" applyFont="1" applyFill="1"/>
    <xf numFmtId="0" fontId="8" fillId="8" borderId="0" xfId="0" applyFont="1" applyFill="1"/>
    <xf numFmtId="0" fontId="8" fillId="8" borderId="0" xfId="0" quotePrefix="1" applyFont="1" applyFill="1"/>
    <xf numFmtId="0" fontId="3" fillId="0" borderId="14" xfId="0" applyFont="1" applyFill="1" applyBorder="1"/>
    <xf numFmtId="0" fontId="3" fillId="0" borderId="0" xfId="0" applyFont="1" applyFill="1" applyBorder="1"/>
    <xf numFmtId="0" fontId="3" fillId="0" borderId="1" xfId="0" applyFont="1" applyFill="1" applyBorder="1"/>
    <xf numFmtId="0" fontId="3" fillId="8" borderId="12" xfId="9" applyFont="1" applyBorder="1" applyAlignment="1">
      <alignment horizontal="left"/>
    </xf>
    <xf numFmtId="0" fontId="11" fillId="12" borderId="15" xfId="4" applyBorder="1" applyAlignment="1">
      <alignment horizontal="left"/>
      <protection locked="0"/>
    </xf>
    <xf numFmtId="0" fontId="14" fillId="0" borderId="13" xfId="5" applyFill="1" applyBorder="1" applyAlignment="1">
      <alignment horizontal="left"/>
    </xf>
    <xf numFmtId="0" fontId="23" fillId="8" borderId="0" xfId="18" applyFill="1"/>
    <xf numFmtId="0" fontId="24" fillId="0" borderId="5" xfId="20" applyBorder="1"/>
    <xf numFmtId="0" fontId="8" fillId="0" borderId="13" xfId="0" applyFont="1" applyBorder="1"/>
    <xf numFmtId="0" fontId="24" fillId="0" borderId="1" xfId="19" applyBorder="1"/>
    <xf numFmtId="0" fontId="24" fillId="0" borderId="1" xfId="20" applyBorder="1"/>
    <xf numFmtId="0" fontId="3" fillId="8" borderId="0" xfId="9" applyFont="1"/>
    <xf numFmtId="0" fontId="5" fillId="8" borderId="0" xfId="9" applyFont="1"/>
    <xf numFmtId="165" fontId="3" fillId="8" borderId="0" xfId="9" applyNumberFormat="1" applyFont="1" applyAlignment="1">
      <alignment horizontal="center"/>
    </xf>
    <xf numFmtId="0" fontId="3" fillId="8" borderId="0" xfId="9" applyFont="1" applyAlignment="1">
      <alignment horizontal="center"/>
    </xf>
    <xf numFmtId="9" fontId="3" fillId="8" borderId="0" xfId="9" applyNumberFormat="1" applyFont="1" applyAlignment="1">
      <alignment horizontal="center"/>
    </xf>
    <xf numFmtId="0" fontId="3" fillId="8" borderId="0" xfId="9" applyFont="1" applyBorder="1"/>
    <xf numFmtId="0" fontId="3" fillId="8" borderId="14" xfId="9" applyFont="1" applyBorder="1"/>
    <xf numFmtId="0" fontId="26" fillId="16" borderId="18" xfId="23"/>
    <xf numFmtId="44" fontId="11" fillId="12" borderId="8" xfId="21" applyFont="1" applyFill="1" applyBorder="1" applyProtection="1">
      <protection locked="0"/>
    </xf>
    <xf numFmtId="0" fontId="16" fillId="2" borderId="5" xfId="2" applyFill="1" applyBorder="1" applyAlignment="1">
      <alignment vertical="center"/>
    </xf>
    <xf numFmtId="0" fontId="16" fillId="3" borderId="2" xfId="2" applyFill="1" applyBorder="1" applyAlignment="1">
      <alignment vertical="center"/>
    </xf>
    <xf numFmtId="0" fontId="16" fillId="4" borderId="2" xfId="2" applyFill="1" applyBorder="1" applyAlignment="1">
      <alignment vertical="center"/>
    </xf>
    <xf numFmtId="0" fontId="16" fillId="5" borderId="2" xfId="2" applyFill="1" applyBorder="1" applyAlignment="1">
      <alignment vertical="center"/>
    </xf>
    <xf numFmtId="0" fontId="16" fillId="8" borderId="0" xfId="2" quotePrefix="1" applyFill="1"/>
    <xf numFmtId="0" fontId="0" fillId="8" borderId="0" xfId="9" applyFont="1"/>
    <xf numFmtId="44" fontId="0" fillId="8" borderId="0" xfId="9" applyNumberFormat="1" applyFont="1"/>
    <xf numFmtId="4" fontId="0" fillId="8" borderId="0" xfId="9" applyNumberFormat="1" applyFont="1"/>
    <xf numFmtId="0" fontId="25" fillId="0" borderId="25" xfId="22" applyBorder="1"/>
    <xf numFmtId="0" fontId="25" fillId="0" borderId="26" xfId="22" applyBorder="1"/>
    <xf numFmtId="0" fontId="25" fillId="0" borderId="27" xfId="22" applyBorder="1"/>
    <xf numFmtId="0" fontId="25" fillId="0" borderId="28" xfId="22" applyBorder="1"/>
    <xf numFmtId="0" fontId="25" fillId="0" borderId="17" xfId="22" applyBorder="1"/>
    <xf numFmtId="0" fontId="25" fillId="0" borderId="29" xfId="22" applyBorder="1"/>
    <xf numFmtId="0" fontId="18" fillId="0" borderId="30" xfId="0" applyFont="1" applyBorder="1"/>
    <xf numFmtId="0" fontId="0" fillId="0" borderId="0" xfId="0" applyBorder="1"/>
    <xf numFmtId="0" fontId="0" fillId="0" borderId="31" xfId="0" applyBorder="1"/>
    <xf numFmtId="0" fontId="0" fillId="0" borderId="30" xfId="0" applyBorder="1"/>
    <xf numFmtId="44" fontId="11" fillId="12" borderId="8" xfId="4" quotePrefix="1" applyNumberFormat="1" applyBorder="1">
      <protection locked="0"/>
    </xf>
    <xf numFmtId="44" fontId="14" fillId="0" borderId="0" xfId="5" quotePrefix="1" applyNumberFormat="1" applyBorder="1"/>
    <xf numFmtId="44" fontId="11" fillId="12" borderId="8" xfId="4" applyNumberFormat="1" applyBorder="1">
      <protection locked="0"/>
    </xf>
    <xf numFmtId="44" fontId="14" fillId="0" borderId="31" xfId="5" quotePrefix="1" applyNumberFormat="1" applyBorder="1"/>
    <xf numFmtId="9" fontId="11" fillId="12" borderId="8" xfId="4" applyNumberFormat="1" applyBorder="1">
      <protection locked="0"/>
    </xf>
    <xf numFmtId="164" fontId="14" fillId="0" borderId="0" xfId="11" applyFont="1" applyBorder="1"/>
    <xf numFmtId="164" fontId="14" fillId="0" borderId="31" xfId="11" applyFont="1" applyBorder="1"/>
    <xf numFmtId="0" fontId="11" fillId="12" borderId="8" xfId="4" applyBorder="1">
      <protection locked="0"/>
    </xf>
    <xf numFmtId="0" fontId="14" fillId="0" borderId="0" xfId="5" applyBorder="1"/>
    <xf numFmtId="0" fontId="14" fillId="0" borderId="31" xfId="5" applyBorder="1"/>
    <xf numFmtId="44" fontId="14" fillId="0" borderId="0" xfId="5" applyNumberFormat="1" applyBorder="1"/>
    <xf numFmtId="44" fontId="14" fillId="0" borderId="31" xfId="5" applyNumberFormat="1" applyBorder="1"/>
    <xf numFmtId="10" fontId="11" fillId="12" borderId="8" xfId="4" applyNumberFormat="1" applyBorder="1">
      <protection locked="0"/>
    </xf>
    <xf numFmtId="166" fontId="14" fillId="0" borderId="0" xfId="11" applyNumberFormat="1" applyFont="1" applyBorder="1"/>
    <xf numFmtId="166" fontId="14" fillId="0" borderId="31" xfId="11" applyNumberFormat="1" applyFont="1" applyBorder="1"/>
    <xf numFmtId="0" fontId="14" fillId="0" borderId="31" xfId="5" quotePrefix="1" applyBorder="1"/>
    <xf numFmtId="44" fontId="0" fillId="0" borderId="0" xfId="21" applyFont="1" applyBorder="1"/>
    <xf numFmtId="44" fontId="0" fillId="0" borderId="31" xfId="21" applyFont="1" applyBorder="1"/>
    <xf numFmtId="44" fontId="0" fillId="0" borderId="31" xfId="21" quotePrefix="1" applyFont="1" applyBorder="1"/>
    <xf numFmtId="0" fontId="26" fillId="16" borderId="32" xfId="23" applyBorder="1"/>
    <xf numFmtId="44" fontId="26" fillId="16" borderId="18" xfId="23" applyNumberFormat="1" applyBorder="1"/>
    <xf numFmtId="44" fontId="26" fillId="16" borderId="33" xfId="23" applyNumberFormat="1" applyBorder="1"/>
    <xf numFmtId="0" fontId="0" fillId="0" borderId="30" xfId="0" applyFont="1" applyBorder="1"/>
    <xf numFmtId="44" fontId="14" fillId="0" borderId="0" xfId="21" applyFont="1" applyBorder="1"/>
    <xf numFmtId="44" fontId="14" fillId="0" borderId="31" xfId="21" applyFont="1" applyBorder="1"/>
    <xf numFmtId="0" fontId="14" fillId="0" borderId="0" xfId="5" quotePrefix="1" applyBorder="1"/>
    <xf numFmtId="164" fontId="11" fillId="12" borderId="8" xfId="4" applyNumberFormat="1" applyBorder="1">
      <protection locked="0"/>
    </xf>
    <xf numFmtId="0" fontId="0" fillId="0" borderId="34" xfId="0" applyBorder="1"/>
    <xf numFmtId="0" fontId="0" fillId="0" borderId="35" xfId="0" applyBorder="1"/>
    <xf numFmtId="44" fontId="14" fillId="0" borderId="35" xfId="5" applyNumberFormat="1" applyBorder="1"/>
    <xf numFmtId="44" fontId="14" fillId="0" borderId="36" xfId="5" applyNumberFormat="1" applyBorder="1"/>
    <xf numFmtId="0" fontId="0" fillId="0" borderId="37" xfId="0" applyBorder="1"/>
    <xf numFmtId="4" fontId="0" fillId="0" borderId="38" xfId="0" applyNumberFormat="1" applyBorder="1"/>
    <xf numFmtId="4" fontId="0" fillId="0" borderId="39" xfId="0" applyNumberFormat="1" applyBorder="1"/>
    <xf numFmtId="0" fontId="0" fillId="0" borderId="0" xfId="0" applyNumberFormat="1" applyBorder="1"/>
    <xf numFmtId="0" fontId="0" fillId="0" borderId="31" xfId="0" applyNumberFormat="1" applyBorder="1"/>
    <xf numFmtId="0" fontId="0" fillId="0" borderId="35" xfId="0" applyNumberFormat="1" applyBorder="1"/>
    <xf numFmtId="0" fontId="0" fillId="0" borderId="36" xfId="0" applyNumberFormat="1" applyBorder="1"/>
    <xf numFmtId="0" fontId="0" fillId="0" borderId="38" xfId="0" applyBorder="1"/>
    <xf numFmtId="0" fontId="0" fillId="0" borderId="39" xfId="0" applyBorder="1"/>
    <xf numFmtId="44" fontId="0" fillId="0" borderId="0" xfId="0" applyNumberFormat="1" applyBorder="1"/>
    <xf numFmtId="44" fontId="0" fillId="0" borderId="31" xfId="0" applyNumberFormat="1" applyBorder="1"/>
    <xf numFmtId="44" fontId="0" fillId="0" borderId="35" xfId="0" applyNumberFormat="1" applyBorder="1"/>
    <xf numFmtId="44" fontId="0" fillId="0" borderId="36" xfId="0" applyNumberFormat="1" applyBorder="1"/>
    <xf numFmtId="44" fontId="11" fillId="12" borderId="40" xfId="4" quotePrefix="1" applyNumberFormat="1" applyBorder="1">
      <protection locked="0"/>
    </xf>
    <xf numFmtId="0" fontId="26" fillId="16" borderId="41" xfId="23" applyBorder="1"/>
    <xf numFmtId="44" fontId="26" fillId="16" borderId="42" xfId="23" applyNumberFormat="1" applyBorder="1"/>
    <xf numFmtId="44" fontId="26" fillId="16" borderId="43" xfId="23" applyNumberFormat="1" applyBorder="1"/>
    <xf numFmtId="44" fontId="11" fillId="12" borderId="40" xfId="4" applyNumberFormat="1" applyBorder="1">
      <protection locked="0"/>
    </xf>
    <xf numFmtId="0" fontId="0" fillId="0" borderId="36" xfId="0" applyBorder="1"/>
    <xf numFmtId="0" fontId="27" fillId="44" borderId="19" xfId="140" applyFill="1"/>
    <xf numFmtId="44" fontId="27" fillId="44" borderId="19" xfId="140" applyNumberFormat="1" applyFill="1"/>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4" fillId="7" borderId="4" xfId="1" applyFont="1" applyBorder="1" applyAlignment="1">
      <alignment horizontal="left"/>
    </xf>
    <xf numFmtId="0" fontId="4" fillId="7" borderId="3" xfId="1" applyFont="1" applyBorder="1" applyAlignment="1">
      <alignment horizontal="left"/>
    </xf>
    <xf numFmtId="0" fontId="4" fillId="7" borderId="2" xfId="1" applyFont="1" applyBorder="1" applyAlignment="1">
      <alignment horizontal="left"/>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2" xfId="0" applyFont="1" applyBorder="1" applyAlignment="1">
      <alignment horizontal="left" vertical="top" wrapText="1"/>
    </xf>
    <xf numFmtId="0" fontId="22" fillId="8" borderId="14" xfId="0" applyFont="1" applyFill="1" applyBorder="1" applyAlignment="1">
      <alignment vertical="center"/>
    </xf>
    <xf numFmtId="0" fontId="22" fillId="8" borderId="6" xfId="0" applyFont="1" applyFill="1" applyBorder="1" applyAlignment="1">
      <alignment vertical="center"/>
    </xf>
    <xf numFmtId="0" fontId="22" fillId="8" borderId="0" xfId="0" applyFont="1" applyFill="1" applyBorder="1" applyAlignment="1">
      <alignment vertical="center"/>
    </xf>
    <xf numFmtId="0" fontId="22" fillId="8" borderId="7" xfId="0" applyFont="1" applyFill="1" applyBorder="1" applyAlignment="1">
      <alignment vertical="center"/>
    </xf>
    <xf numFmtId="0" fontId="22" fillId="8" borderId="1" xfId="0" applyFont="1" applyFill="1" applyBorder="1" applyAlignment="1">
      <alignment vertical="center"/>
    </xf>
    <xf numFmtId="0" fontId="22" fillId="8" borderId="5" xfId="0" applyFont="1" applyFill="1" applyBorder="1" applyAlignment="1">
      <alignment vertical="center"/>
    </xf>
  </cellXfs>
  <cellStyles count="833">
    <cellStyle name="20% - Accent1" xfId="26" builtinId="30" customBuiltin="1"/>
    <cellStyle name="20% - Accent1 2" xfId="51" xr:uid="{43540AD5-3595-4AAC-A317-9D4E781251CB}"/>
    <cellStyle name="20% - Accent1 2 2" xfId="316" xr:uid="{04517ABD-399E-4C9A-8EFE-551334CDDE36}"/>
    <cellStyle name="20% - Accent1 2 2 2" xfId="650" xr:uid="{F968DF88-B824-499E-89F7-65E81CCB1219}"/>
    <cellStyle name="20% - Accent1 2 3" xfId="301" xr:uid="{A2F0A46E-4C7C-49F6-84B5-8C06283B3392}"/>
    <cellStyle name="20% - Accent1 2 3 2" xfId="637" xr:uid="{87F2A8EC-3ACF-4CE6-8CE0-80212AFAE587}"/>
    <cellStyle name="20% - Accent1 2 4" xfId="475" xr:uid="{85CCA3ED-6553-4193-ABCB-C10171536766}"/>
    <cellStyle name="20% - Accent1 3" xfId="460" xr:uid="{278F5CB1-669B-4CDA-9766-1285137B37DF}"/>
    <cellStyle name="20% - Accent1 4" xfId="788" xr:uid="{18634EA3-32AF-4785-877C-FCD0C78CB7AE}"/>
    <cellStyle name="20% - Accent1 5" xfId="821" xr:uid="{362A226B-EA3D-4082-9191-02410554C109}"/>
    <cellStyle name="20% - Accent2" xfId="30" builtinId="34" customBuiltin="1"/>
    <cellStyle name="20% - Accent2 2" xfId="52" xr:uid="{D6B17BB5-ADF1-4EA0-AF7E-2DD1C06D4ECB}"/>
    <cellStyle name="20% - Accent2 2 2" xfId="317" xr:uid="{84973A21-DCF7-450A-B2EA-BB902A366D92}"/>
    <cellStyle name="20% - Accent2 2 2 2" xfId="651" xr:uid="{C7175485-BDD4-4C81-9C6D-72C88AD1227F}"/>
    <cellStyle name="20% - Accent2 2 3" xfId="303" xr:uid="{A7A34777-CC3D-4C20-A2B8-C90BE7477C69}"/>
    <cellStyle name="20% - Accent2 2 3 2" xfId="639" xr:uid="{130296BB-96EA-48CA-A787-56749554797A}"/>
    <cellStyle name="20% - Accent2 2 4" xfId="476" xr:uid="{E33CF0CD-2274-4ACA-BD8D-510594456657}"/>
    <cellStyle name="20% - Accent2 3" xfId="462" xr:uid="{64A7328A-6A0F-4989-855F-3CB5C05487E7}"/>
    <cellStyle name="20% - Accent2 4" xfId="790" xr:uid="{EEE8338D-E1B9-49D7-A498-F9FC0D246FC0}"/>
    <cellStyle name="20% - Accent2 5" xfId="823" xr:uid="{CFF4E1D8-B935-48A9-99FD-45859E9F7FC2}"/>
    <cellStyle name="20% - Accent3" xfId="33" builtinId="38" customBuiltin="1"/>
    <cellStyle name="20% - Accent3 2" xfId="53" xr:uid="{FFE83D4B-6DEC-46AF-A976-337E3DD6A617}"/>
    <cellStyle name="20% - Accent3 2 2" xfId="318" xr:uid="{A6E94040-FA94-48F0-A6CA-CE4114EE7D43}"/>
    <cellStyle name="20% - Accent3 2 2 2" xfId="652" xr:uid="{CAD6509B-1683-44B9-A3AA-7802B5906AF9}"/>
    <cellStyle name="20% - Accent3 2 3" xfId="305" xr:uid="{6ABAA856-3F7A-4AC6-9A83-54263E0F28FC}"/>
    <cellStyle name="20% - Accent3 2 3 2" xfId="641" xr:uid="{DBAF9E92-05B7-4343-8337-B729F553FE4A}"/>
    <cellStyle name="20% - Accent3 2 4" xfId="477" xr:uid="{AE7472D7-C515-4E62-AA58-0BA79971B47A}"/>
    <cellStyle name="20% - Accent3 3" xfId="464" xr:uid="{F6F380B6-F13A-4EAA-8630-97216C1BCA71}"/>
    <cellStyle name="20% - Accent3 4" xfId="792" xr:uid="{83295112-F1FA-491E-B45A-9AF90223ADB1}"/>
    <cellStyle name="20% - Accent3 5" xfId="825" xr:uid="{B2D39100-D970-4EE6-97F1-403E30C0E810}"/>
    <cellStyle name="20% - Accent4" xfId="36" builtinId="42" customBuiltin="1"/>
    <cellStyle name="20% - Accent4 2" xfId="54" xr:uid="{FE21D9EF-65C3-4814-9CCF-D3D57824CFD8}"/>
    <cellStyle name="20% - Accent4 2 2" xfId="319" xr:uid="{FEA09A86-18FF-4A96-BB4F-40031A01431D}"/>
    <cellStyle name="20% - Accent4 2 2 2" xfId="653" xr:uid="{9AB551A7-C23F-435D-9F40-D5CE8B5C115F}"/>
    <cellStyle name="20% - Accent4 2 3" xfId="307" xr:uid="{D2752E58-2585-4342-8BA2-EF4B66BA0597}"/>
    <cellStyle name="20% - Accent4 2 3 2" xfId="643" xr:uid="{857FE355-BA1C-4E0D-90C8-5B9672F389EB}"/>
    <cellStyle name="20% - Accent4 2 4" xfId="478" xr:uid="{A41B2361-E11F-46AB-A7D2-9E795CA95B27}"/>
    <cellStyle name="20% - Accent4 3" xfId="466" xr:uid="{6EDE78DB-6B30-44E7-A972-6CE8DBE0BB1A}"/>
    <cellStyle name="20% - Accent4 4" xfId="794" xr:uid="{C64158C5-67E1-4975-88B7-71F47B0B3C5F}"/>
    <cellStyle name="20% - Accent4 5" xfId="827" xr:uid="{731CBCDE-9ECB-434F-B336-A8C36F6B1029}"/>
    <cellStyle name="20% - Accent5" xfId="39" builtinId="46" customBuiltin="1"/>
    <cellStyle name="20% - Accent5 2" xfId="55" xr:uid="{430C9EA8-EAB7-4599-9831-CEBB0217FE4E}"/>
    <cellStyle name="20% - Accent5 2 2" xfId="320" xr:uid="{2A4BD2C4-8947-4077-8368-14F784F26641}"/>
    <cellStyle name="20% - Accent5 2 2 2" xfId="654" xr:uid="{80F5E7D7-D8CD-440C-A82D-FC24C339917B}"/>
    <cellStyle name="20% - Accent5 2 3" xfId="309" xr:uid="{BC3EE915-F419-444C-9330-CE28D907CE9E}"/>
    <cellStyle name="20% - Accent5 2 3 2" xfId="645" xr:uid="{CE77BB72-93F4-402D-990C-3F73F9B591F5}"/>
    <cellStyle name="20% - Accent5 2 4" xfId="479" xr:uid="{4308E641-84DE-4256-97A9-04EDA2DC5642}"/>
    <cellStyle name="20% - Accent5 3" xfId="468" xr:uid="{068DB576-296C-43C4-97CE-4687E62BBF38}"/>
    <cellStyle name="20% - Accent5 4" xfId="795" xr:uid="{A2C5219B-D064-4942-BFD9-FA01A786BD2F}"/>
    <cellStyle name="20% - Accent5 5" xfId="829" xr:uid="{8AA7BF15-29E9-4A26-968C-C18DB7342EF2}"/>
    <cellStyle name="20% - Accent6" xfId="43" builtinId="50" customBuiltin="1"/>
    <cellStyle name="20% - Accent6 2" xfId="56" xr:uid="{D6DEA856-45EB-46DE-A214-59089504C153}"/>
    <cellStyle name="20% - Accent6 2 2" xfId="321" xr:uid="{CA05B7B5-033A-4F79-B476-C489BCDF57B5}"/>
    <cellStyle name="20% - Accent6 2 2 2" xfId="655" xr:uid="{13B673CC-344E-49B8-BF59-1286126CB265}"/>
    <cellStyle name="20% - Accent6 2 3" xfId="311" xr:uid="{3A2B9DF9-0CB7-41FF-A4CB-8B2B36521C7B}"/>
    <cellStyle name="20% - Accent6 2 3 2" xfId="647" xr:uid="{C0E3BA26-7A07-4391-8258-EA28A5F7E70F}"/>
    <cellStyle name="20% - Accent6 2 4" xfId="480" xr:uid="{564B4E58-A5C9-4843-93EB-37D3C79B9629}"/>
    <cellStyle name="20% - Accent6 3" xfId="470" xr:uid="{7942ED3A-550C-44C1-B814-2F1BCF23A624}"/>
    <cellStyle name="20% - Accent6 4" xfId="797" xr:uid="{45EC544A-0B3F-482C-90C0-C0303DB14351}"/>
    <cellStyle name="20% - Accent6 5" xfId="831" xr:uid="{AFECEAA4-FDE3-48B3-A2A2-D134FF91331E}"/>
    <cellStyle name="40% - Accent1" xfId="27" builtinId="31" customBuiltin="1"/>
    <cellStyle name="40% - Accent1 2" xfId="57" xr:uid="{8117A49B-D228-461F-A357-3FEA517354CA}"/>
    <cellStyle name="40% - Accent1 2 2" xfId="322" xr:uid="{C2FE025D-F5CD-4F1D-B894-32FE748E3894}"/>
    <cellStyle name="40% - Accent1 2 2 2" xfId="656" xr:uid="{6F2FDB52-3785-460B-B344-BAF6B173C52D}"/>
    <cellStyle name="40% - Accent1 2 3" xfId="302" xr:uid="{9B8E612A-75EC-499A-A3E6-63B56E7C9A92}"/>
    <cellStyle name="40% - Accent1 2 3 2" xfId="638" xr:uid="{C960E822-591F-4CDC-B4CE-CF0E8A1F82DF}"/>
    <cellStyle name="40% - Accent1 2 4" xfId="481" xr:uid="{C3CE4EB5-9944-42A6-A545-84BC1DC71616}"/>
    <cellStyle name="40% - Accent1 3" xfId="461" xr:uid="{75CC3C52-CD69-4ECE-A150-82609E06B939}"/>
    <cellStyle name="40% - Accent1 4" xfId="789" xr:uid="{C82F9C4A-087D-4204-BBE5-395E0A3F381A}"/>
    <cellStyle name="40% - Accent1 5" xfId="822" xr:uid="{7AD6F478-FFC3-4B03-A6C2-BD015CBE414C}"/>
    <cellStyle name="40% - Accent2" xfId="31" builtinId="35" customBuiltin="1"/>
    <cellStyle name="40% - Accent2 2" xfId="58" xr:uid="{21FEC7F4-93EE-4C84-A916-03710EF50F56}"/>
    <cellStyle name="40% - Accent2 2 2" xfId="323" xr:uid="{CB3DA649-CD55-4EBB-8A75-51FA6A4244F9}"/>
    <cellStyle name="40% - Accent2 2 2 2" xfId="657" xr:uid="{D0F735BD-F765-49B5-8663-849FC1D5DD4A}"/>
    <cellStyle name="40% - Accent2 2 3" xfId="304" xr:uid="{90C37574-4BC6-4FE1-97D7-BFA2614DB2E2}"/>
    <cellStyle name="40% - Accent2 2 3 2" xfId="640" xr:uid="{98C6FD9C-B6BE-44F6-8048-375A9AA908E0}"/>
    <cellStyle name="40% - Accent2 2 4" xfId="482" xr:uid="{DCEA5994-EB17-4EB8-B39F-E0B25C83C669}"/>
    <cellStyle name="40% - Accent2 3" xfId="463" xr:uid="{759E43B8-5E9C-4401-8C68-74576B1C7BE3}"/>
    <cellStyle name="40% - Accent2 4" xfId="791" xr:uid="{72DCA19F-2BB5-4BCD-B13B-0F8696F759E5}"/>
    <cellStyle name="40% - Accent2 5" xfId="824" xr:uid="{822F06FB-724A-4916-8223-7DE96D589EC8}"/>
    <cellStyle name="40% - Accent3" xfId="34" builtinId="39" customBuiltin="1"/>
    <cellStyle name="40% - Accent3 2" xfId="59" xr:uid="{89121B25-62BE-4A83-9A6B-FE4AA1D50F0B}"/>
    <cellStyle name="40% - Accent3 2 2" xfId="324" xr:uid="{686AB595-C32A-4C41-B56B-8791DA11F727}"/>
    <cellStyle name="40% - Accent3 2 2 2" xfId="658" xr:uid="{A17E9567-6B38-4C68-A522-B79FC0D4B586}"/>
    <cellStyle name="40% - Accent3 2 3" xfId="306" xr:uid="{3FC13677-B635-4A69-837F-69FA64C1391E}"/>
    <cellStyle name="40% - Accent3 2 3 2" xfId="642" xr:uid="{47C5BF44-1302-44F0-B3A3-EFA133055F47}"/>
    <cellStyle name="40% - Accent3 2 4" xfId="483" xr:uid="{641538AE-D7FC-41C7-AB25-FC9DE72F60D3}"/>
    <cellStyle name="40% - Accent3 3" xfId="465" xr:uid="{03C21B87-E07E-43CA-80BC-2B454A116261}"/>
    <cellStyle name="40% - Accent3 4" xfId="793" xr:uid="{928D6167-DF86-42CE-9D4B-EDCC5AB29B91}"/>
    <cellStyle name="40% - Accent3 5" xfId="826" xr:uid="{84A5E11D-1357-46AE-A922-81C9B2F6D302}"/>
    <cellStyle name="40% - Accent4" xfId="37" builtinId="43" customBuiltin="1"/>
    <cellStyle name="40% - Accent4 2" xfId="60" xr:uid="{8D436A95-4CBB-43C5-B958-0B7608416A6B}"/>
    <cellStyle name="40% - Accent4 2 2" xfId="325" xr:uid="{2BDC7F21-6F4A-4D1D-A0A2-4AE5382A6BBE}"/>
    <cellStyle name="40% - Accent4 2 2 2" xfId="659" xr:uid="{471C2558-F9F4-48E2-8679-E7E9593B6FE2}"/>
    <cellStyle name="40% - Accent4 2 3" xfId="308" xr:uid="{12A87727-1384-48C0-97D6-B3FF8585AA8C}"/>
    <cellStyle name="40% - Accent4 2 3 2" xfId="644" xr:uid="{2E4C58EA-7816-482F-B734-C004C4339E09}"/>
    <cellStyle name="40% - Accent4 2 4" xfId="484" xr:uid="{AB0F3FB5-F3B2-4CDC-9220-B724D8DA3D0D}"/>
    <cellStyle name="40% - Accent4 3" xfId="467" xr:uid="{BA0B1819-9AA9-4F46-8C00-FB3EC8571CD1}"/>
    <cellStyle name="40% - Accent4 4" xfId="785" xr:uid="{BBADEE94-1B65-4B4C-BD91-D7D819F0A811}"/>
    <cellStyle name="40% - Accent4 5" xfId="828" xr:uid="{BC5027E1-4733-45D9-9877-D1C0E20DD9AA}"/>
    <cellStyle name="40% - Accent5" xfId="40" builtinId="47" customBuiltin="1"/>
    <cellStyle name="40% - Accent5 2" xfId="61" xr:uid="{F1A7F364-91E4-483E-BAF8-9D6196F8C75D}"/>
    <cellStyle name="40% - Accent5 2 2" xfId="326" xr:uid="{6F7888D3-4028-44B3-8A4E-29AD21FEB974}"/>
    <cellStyle name="40% - Accent5 2 2 2" xfId="660" xr:uid="{7B62278D-362A-46D9-A113-289A6EA04BB8}"/>
    <cellStyle name="40% - Accent5 2 3" xfId="310" xr:uid="{17C392A3-A836-4361-8F9D-BB597EDB0A19}"/>
    <cellStyle name="40% - Accent5 2 3 2" xfId="646" xr:uid="{03B9890C-F359-4671-891A-5F4FBC7A9C74}"/>
    <cellStyle name="40% - Accent5 2 4" xfId="485" xr:uid="{13CAC11C-E3A8-432C-9138-B87CC4EFEEEE}"/>
    <cellStyle name="40% - Accent5 3" xfId="469" xr:uid="{2F1AFE5B-F41F-4819-81B5-FC8621C6E7B9}"/>
    <cellStyle name="40% - Accent5 4" xfId="796" xr:uid="{E094772C-CD50-475F-B972-8B3A67AF2059}"/>
    <cellStyle name="40% - Accent5 5" xfId="830" xr:uid="{BCE96436-2648-4DFC-B4C9-61687BE9C270}"/>
    <cellStyle name="40% - Accent6" xfId="44" builtinId="51" customBuiltin="1"/>
    <cellStyle name="40% - Accent6 2" xfId="62" xr:uid="{C150F4D2-65DC-4090-9718-5D7606A9F316}"/>
    <cellStyle name="40% - Accent6 2 2" xfId="327" xr:uid="{CEAA98A6-653E-47D6-AA5E-826F377B7021}"/>
    <cellStyle name="40% - Accent6 2 2 2" xfId="661" xr:uid="{84B20D95-189C-4F6A-8005-23A01D33BEBC}"/>
    <cellStyle name="40% - Accent6 2 3" xfId="312" xr:uid="{99194C9D-4333-4E74-B0AD-4F0D1DF5D891}"/>
    <cellStyle name="40% - Accent6 2 3 2" xfId="648" xr:uid="{C868D5A6-439D-45C3-B13A-AB8287191C62}"/>
    <cellStyle name="40% - Accent6 2 4" xfId="486" xr:uid="{F0568E72-9530-4BDB-B8E1-7F495470C4F5}"/>
    <cellStyle name="40% - Accent6 3" xfId="259" xr:uid="{461F6F1E-CCB3-47DF-960A-2C1DC9146CFD}"/>
    <cellStyle name="40% - Accent6 3 2" xfId="453" xr:uid="{FF23C705-5C1E-4ACA-881F-68554C58114F}"/>
    <cellStyle name="40% - Accent6 3 2 2" xfId="780" xr:uid="{6BD2C3EC-A644-4165-8C01-826BF331AB9D}"/>
    <cellStyle name="40% - Accent6 3 3" xfId="620" xr:uid="{12C9DA1C-C482-4F47-9E37-62ACD1E2D50E}"/>
    <cellStyle name="40% - Accent6 4" xfId="275" xr:uid="{E45E716D-34E1-49CB-8C7A-1797F967C379}"/>
    <cellStyle name="40% - Accent6 4 2" xfId="629" xr:uid="{2788AB1F-443F-46C7-B520-BFA8DB877313}"/>
    <cellStyle name="40% - Accent6 5" xfId="471" xr:uid="{F57316D5-4E66-4670-B01C-BCA8A3AE46CC}"/>
    <cellStyle name="40% - Accent6 6" xfId="786" xr:uid="{F043CB20-5537-4A30-B314-794A51D0E01C}"/>
    <cellStyle name="40% - Accent6 7" xfId="832" xr:uid="{4E35742A-5E69-4932-8C6F-AD93E5323916}"/>
    <cellStyle name="60% - Accent1" xfId="28" builtinId="32" customBuiltin="1"/>
    <cellStyle name="60% - Accent1 2" xfId="63" xr:uid="{BA06FA39-2E8B-498A-AF74-3EEAA850EDB6}"/>
    <cellStyle name="60% - Accent2" xfId="32" builtinId="36" customBuiltin="1"/>
    <cellStyle name="60% - Accent2 2" xfId="64" xr:uid="{624CC119-7A73-4259-A2BF-3790B316A024}"/>
    <cellStyle name="60% - Accent3" xfId="35" builtinId="40" customBuiltin="1"/>
    <cellStyle name="60% - Accent3 2" xfId="65" xr:uid="{8D398966-A176-4D30-8C00-645A31C975CC}"/>
    <cellStyle name="60% - Accent4" xfId="38" builtinId="44" customBuiltin="1"/>
    <cellStyle name="60% - Accent4 2" xfId="66" xr:uid="{B3E96CA4-D462-4193-AA20-8B9222A70DDE}"/>
    <cellStyle name="60% - Accent5" xfId="41" builtinId="48" customBuiltin="1"/>
    <cellStyle name="60% - Accent5 2" xfId="67" xr:uid="{9C5E9727-CCD3-4085-A9F9-7388E2196E2B}"/>
    <cellStyle name="60% - Accent6" xfId="45" builtinId="52" customBuiltin="1"/>
    <cellStyle name="60% - Accent6 2" xfId="68" xr:uid="{4D9BA02F-6E72-4263-A110-333A12E725DA}"/>
    <cellStyle name="60% - Accent6 3" xfId="798" xr:uid="{0041D965-8135-4041-B094-FD079AC6350D}"/>
    <cellStyle name="Accent1" xfId="6" builtinId="29" customBuiltin="1"/>
    <cellStyle name="Accent1 2" xfId="69" xr:uid="{D5051CA9-42B9-460D-B728-2EC4E7653469}"/>
    <cellStyle name="Accent1 3" xfId="272" xr:uid="{9F69C78E-908D-493F-91E2-FED52933EB9A}"/>
    <cellStyle name="Accent1 4" xfId="813" xr:uid="{8C523ED2-7531-4A7A-87FC-E30FA813FE3C}"/>
    <cellStyle name="Accent2" xfId="29" builtinId="33" customBuiltin="1"/>
    <cellStyle name="Accent2 2" xfId="70" xr:uid="{33F17EDA-6725-485D-AF2B-6E567A55EDEC}"/>
    <cellStyle name="Accent2 2 2" xfId="260" xr:uid="{F0ED7CF0-F2D8-49CA-B63E-3E36AD899C96}"/>
    <cellStyle name="Accent2 3" xfId="783" xr:uid="{AF49F35B-C8CA-4FC2-8C60-F5B5ABF78E02}"/>
    <cellStyle name="Accent3" xfId="7" builtinId="37" customBuiltin="1"/>
    <cellStyle name="Accent3 2" xfId="71" xr:uid="{7E23BB38-B281-4A80-B87B-B2DF041D894B}"/>
    <cellStyle name="Accent3 3" xfId="267" xr:uid="{6C4C5617-7AE9-41C2-BCEA-38AB970BC1AD}"/>
    <cellStyle name="Accent3 4" xfId="814" xr:uid="{B05E15AC-9A4E-4EFD-B33A-6D37FDA4C0D2}"/>
    <cellStyle name="Accent4" xfId="1" builtinId="41" customBuiltin="1"/>
    <cellStyle name="Accent4 2" xfId="72" xr:uid="{7B3714BE-097E-437E-9082-0329BE1CFBBF}"/>
    <cellStyle name="Accent4 3" xfId="294" xr:uid="{3D74A720-2521-40A1-8BC7-AE0F3DCED218}"/>
    <cellStyle name="Accent4 4" xfId="815" xr:uid="{86C66BAE-35CB-40D5-AFC7-DC64A4E0274E}"/>
    <cellStyle name="Accent5" xfId="8" builtinId="45" customBuiltin="1"/>
    <cellStyle name="Accent5 2" xfId="73" xr:uid="{0767D48A-DFB2-4A03-9362-D30D39EC3B42}"/>
    <cellStyle name="Accent5 3" xfId="258" xr:uid="{F4BD14BA-6215-498E-838D-8CF4228C521E}"/>
    <cellStyle name="Accent5 3 2" xfId="452" xr:uid="{BB41C35A-0E28-44D4-B8D5-AA414341FA72}"/>
    <cellStyle name="Accent5 3 2 2" xfId="779" xr:uid="{55B4AEE8-E189-49D6-B167-5CD6D1BF7EAE}"/>
    <cellStyle name="Accent5 3 3" xfId="619" xr:uid="{6C9786A8-C8E4-4509-8F75-0EA771E22CFA}"/>
    <cellStyle name="Accent5 4" xfId="274" xr:uid="{E7DDB13F-8599-4EEE-B7BB-6F14EC57BB99}"/>
    <cellStyle name="Accent5 4 2" xfId="628" xr:uid="{95C3B751-58E7-47CE-9392-1B53E1C25ADE}"/>
    <cellStyle name="Accent5 5" xfId="289" xr:uid="{5DFB3654-1C75-45A0-A0E5-F98C37B2B9C3}"/>
    <cellStyle name="Accent5 6" xfId="816" xr:uid="{59B9389C-8BAC-48BE-A5FA-7EB483AD8E46}"/>
    <cellStyle name="Accent6" xfId="42" builtinId="49" customBuiltin="1"/>
    <cellStyle name="Accent6 2" xfId="74" xr:uid="{64F78C00-78A5-4058-9E71-86A78BE91079}"/>
    <cellStyle name="Background" xfId="9" xr:uid="{00000000-0005-0000-0000-000004000000}"/>
    <cellStyle name="Bad" xfId="13" builtinId="27" customBuiltin="1"/>
    <cellStyle name="Bad 2" xfId="75" xr:uid="{62A7C95B-286E-4CAC-8002-8885ACB6DE57}"/>
    <cellStyle name="Bad 3" xfId="276" xr:uid="{1C6F122B-3B42-409A-8666-C6CB5F08971D}"/>
    <cellStyle name="Bad 4" xfId="806" xr:uid="{BF5C778A-AC93-40EC-9A3B-A7FCBFB6FC81}"/>
    <cellStyle name="Calculation" xfId="5" builtinId="22" customBuiltin="1"/>
    <cellStyle name="Calculation 2" xfId="76" xr:uid="{1020D656-49FD-47E9-98C7-3AB99BFCEB97}"/>
    <cellStyle name="Calculation 3" xfId="278" xr:uid="{B1F96182-0645-4C34-933B-5076D1FA9F15}"/>
    <cellStyle name="Calculation 4" xfId="247" xr:uid="{EB038116-7E8E-4A42-A3F7-9A01BA72E0EE}"/>
    <cellStyle name="Check Cell" xfId="16" builtinId="23" customBuiltin="1"/>
    <cellStyle name="Check Cell 2" xfId="77" xr:uid="{F26C2C74-F403-4D35-9784-9F400B841A93}"/>
    <cellStyle name="Check Cell 3" xfId="273" xr:uid="{3209B9E3-A2AE-4139-8FDE-A585011ED593}"/>
    <cellStyle name="Check Cell 4" xfId="810" xr:uid="{BDF62AFA-BF1E-4D0E-9F8C-BDC4DCF0F84E}"/>
    <cellStyle name="Comma 10" xfId="269" xr:uid="{9A96DEC9-9338-42BF-B84A-3B60F58D05AF}"/>
    <cellStyle name="Comma 10 2" xfId="625" xr:uid="{170B025C-3AEC-4B11-96DB-BBA5590DDD20}"/>
    <cellStyle name="Comma 11" xfId="296" xr:uid="{D6F1CD22-7A46-4472-A5B3-2B797151C91D}"/>
    <cellStyle name="Comma 11 2" xfId="634" xr:uid="{E0662460-8155-4235-A53A-6A0ECAFAFB42}"/>
    <cellStyle name="Comma 12" xfId="457" xr:uid="{89995EA1-F72B-4BDA-9EA6-34F656178989}"/>
    <cellStyle name="Comma 12 2" xfId="782" xr:uid="{6E0910E0-0AE8-4D2E-A471-67272476E384}"/>
    <cellStyle name="Comma 13" xfId="459" xr:uid="{83D5E933-C682-412E-8894-E7C3AF7CC1AB}"/>
    <cellStyle name="Comma 14" xfId="784" xr:uid="{F1C29D84-77A1-43E4-983B-5EAA157C560D}"/>
    <cellStyle name="Comma 15" xfId="800" xr:uid="{A7593408-B6C3-4C61-A512-53FAF795B52F}"/>
    <cellStyle name="Comma 2" xfId="50" xr:uid="{8AEEE7F1-F87A-4A3A-8641-0E3F538778F3}"/>
    <cellStyle name="Comma 2 10" xfId="287" xr:uid="{715F789D-9C22-4FE7-ABED-E306847E1D35}"/>
    <cellStyle name="Comma 2 10 2" xfId="631" xr:uid="{99333694-33B2-4DB8-B2A4-B001D4022825}"/>
    <cellStyle name="Comma 2 11" xfId="315" xr:uid="{AA2E161C-A12F-4B97-BB93-43BB478AF570}"/>
    <cellStyle name="Comma 2 11 2" xfId="649" xr:uid="{F4D0167B-A47D-43FA-A408-C9861C5E327F}"/>
    <cellStyle name="Comma 2 12" xfId="474" xr:uid="{7FEC8C5F-B006-444D-9780-48C25B4174CB}"/>
    <cellStyle name="Comma 2 2" xfId="78" xr:uid="{023880AB-CA23-4D08-93AB-094F90E975DA}"/>
    <cellStyle name="Comma 2 2 2" xfId="79" xr:uid="{F4B2507A-4CB0-4307-9E79-0246D19A55FB}"/>
    <cellStyle name="Comma 2 2 3" xfId="80" xr:uid="{AF293673-F10B-464B-850B-0CAAB4DABF60}"/>
    <cellStyle name="Comma 2 2 3 2" xfId="329" xr:uid="{15E8643D-9D5F-4D87-B0F7-FEF9965A315B}"/>
    <cellStyle name="Comma 2 2 3 2 2" xfId="663" xr:uid="{4142C8E9-A288-4BE2-8DB3-8DEE6EE3949A}"/>
    <cellStyle name="Comma 2 2 3 3" xfId="488" xr:uid="{F82FC7FC-1744-4495-93FA-35F8E91A5290}"/>
    <cellStyle name="Comma 2 2 4" xfId="328" xr:uid="{097EF34A-A090-403B-80E9-E26329E7F342}"/>
    <cellStyle name="Comma 2 2 4 2" xfId="662" xr:uid="{2587A49C-AD3E-43A4-BD27-168447397A58}"/>
    <cellStyle name="Comma 2 2 5" xfId="487" xr:uid="{A46B6E24-EF53-4D54-9728-9B47DB4CD201}"/>
    <cellStyle name="Comma 2 2_Wind Power Sweden" xfId="81" xr:uid="{279DCAF4-C284-4F34-945A-6CFE22DC877C}"/>
    <cellStyle name="Comma 2 3" xfId="82" xr:uid="{31AC2A7D-1218-4271-8592-5E54467C2A7F}"/>
    <cellStyle name="Comma 2 3 2" xfId="83" xr:uid="{4DD35614-28A1-42D9-A2A6-13AAF34E808D}"/>
    <cellStyle name="Comma 2 3 2 2" xfId="331" xr:uid="{8D4F175D-42F9-4749-A4AE-718D6D4F5377}"/>
    <cellStyle name="Comma 2 3 2 3" xfId="490" xr:uid="{15EBF25A-58FF-4FBD-9640-C12F415AD720}"/>
    <cellStyle name="Comma 2 3 3" xfId="84" xr:uid="{108D4662-D4EC-4191-BE4C-BF05512E04B4}"/>
    <cellStyle name="Comma 2 3 3 2" xfId="85" xr:uid="{F5D77986-19CF-4604-A431-D403E715CF3C}"/>
    <cellStyle name="Comma 2 3 3 2 2" xfId="491" xr:uid="{0E2FA274-1EFC-49B1-9D1B-3594CC1BCEAC}"/>
    <cellStyle name="Comma 2 3 3 3" xfId="332" xr:uid="{9FBDFBF7-FB6F-4163-8AA3-A1A1CF2EB13C}"/>
    <cellStyle name="Comma 2 3 4" xfId="330" xr:uid="{531D019D-60FF-45B2-98F4-FDAAD9A2EDD9}"/>
    <cellStyle name="Comma 2 3 4 2" xfId="664" xr:uid="{3FA73C22-AEB5-4F6D-8640-14C5F5DB81D1}"/>
    <cellStyle name="Comma 2 3 5" xfId="489" xr:uid="{E3CE092E-4BF3-4F6F-856F-E100C7CD9D8D}"/>
    <cellStyle name="Comma 2 4" xfId="86" xr:uid="{D38A7AFA-49A8-41E4-BB66-79B07FD90768}"/>
    <cellStyle name="Comma 2 4 2" xfId="87" xr:uid="{8ED41B13-C82B-4C75-8514-870EA949282B}"/>
    <cellStyle name="Comma 2 4 2 2" xfId="333" xr:uid="{7F96ADF4-57F6-4B7A-8FBF-DC60A4C0380E}"/>
    <cellStyle name="Comma 2 4 2 2 2" xfId="665" xr:uid="{0E94E053-F0B3-4028-89A4-3D4AB35B31D0}"/>
    <cellStyle name="Comma 2 4 2 3" xfId="493" xr:uid="{3989A080-2C68-42E7-AE8D-3E3EC9208091}"/>
    <cellStyle name="Comma 2 4 3" xfId="88" xr:uid="{765A6919-AC97-4128-8443-87051F04CD36}"/>
    <cellStyle name="Comma 2 4 3 2" xfId="334" xr:uid="{9F62CCF6-7981-4693-B4D3-EAFD81763956}"/>
    <cellStyle name="Comma 2 4 3 2 2" xfId="666" xr:uid="{03AD44B1-5F58-4140-98A7-3DE9AACFA799}"/>
    <cellStyle name="Comma 2 4 3 3" xfId="494" xr:uid="{BDAC4659-BFB9-43A0-B64D-16885A677E70}"/>
    <cellStyle name="Comma 2 4 4" xfId="492" xr:uid="{7325E3A2-CB55-4F14-9AE5-42CF7231AFDF}"/>
    <cellStyle name="Comma 2 5" xfId="89" xr:uid="{5B1DF622-AC1B-40CB-B84D-CC6FF9DA7A8C}"/>
    <cellStyle name="Comma 2 5 2" xfId="335" xr:uid="{90D719DC-AFF7-431B-A09D-6463DBAE5E80}"/>
    <cellStyle name="Comma 2 5 2 2" xfId="667" xr:uid="{F62BDFBF-9504-496E-85FD-1CC9A1DB7B6C}"/>
    <cellStyle name="Comma 2 5 3" xfId="495" xr:uid="{7093B91C-8992-44ED-BE5B-F1D3B7269CD4}"/>
    <cellStyle name="Comma 2 6" xfId="90" xr:uid="{80C30581-04D4-4837-8CD0-14E50A8A2210}"/>
    <cellStyle name="Comma 2 6 2" xfId="336" xr:uid="{31D27158-F8E4-4BCA-B2CC-2464E1B66CEF}"/>
    <cellStyle name="Comma 2 6 2 2" xfId="668" xr:uid="{2EAF4509-31FF-443F-BBF6-6458837E03ED}"/>
    <cellStyle name="Comma 2 6 3" xfId="496" xr:uid="{46F376F3-A54C-4351-B83E-B9B524AC620E}"/>
    <cellStyle name="Comma 2 7" xfId="261" xr:uid="{E126E6BF-503C-4184-8324-65BE17E29F50}"/>
    <cellStyle name="Comma 2 7 2" xfId="621" xr:uid="{AA15BE4A-8262-431A-AA02-9AA3062E8719}"/>
    <cellStyle name="Comma 2 8" xfId="277" xr:uid="{7D76CB0D-89F8-4C1B-AFBA-54EA9D75FDBF}"/>
    <cellStyle name="Comma 2 8 2" xfId="630" xr:uid="{15C8A3BB-E814-4202-8A4D-B36C46D9584D}"/>
    <cellStyle name="Comma 2 9" xfId="290" xr:uid="{35137D74-247F-4D1D-B46F-4D386FFE25F0}"/>
    <cellStyle name="Comma 2 9 2" xfId="632" xr:uid="{A25E6706-87B5-4C5F-AD06-810FF13A44C3}"/>
    <cellStyle name="Comma 3" xfId="91" xr:uid="{EB21B6BD-1DE5-4D10-9617-15DDBAC6BDF7}"/>
    <cellStyle name="Comma 3 2" xfId="92" xr:uid="{E2CF2BAF-9E53-4B47-9240-F2C2A61DBA9E}"/>
    <cellStyle name="Comma 3 2 2" xfId="93" xr:uid="{50796531-7533-488D-B17E-0ACA397E1C90}"/>
    <cellStyle name="Comma 3 2 2 2" xfId="94" xr:uid="{B74FDE68-DB81-4C57-A179-0D483F07BAEC}"/>
    <cellStyle name="Comma 3 2 2 2 2" xfId="340" xr:uid="{92A82EFF-0C56-4A48-ADF4-89F29EEECFBA}"/>
    <cellStyle name="Comma 3 2 2 2 2 2" xfId="672" xr:uid="{2A4ED1F4-8465-4CD1-BD4C-E6F4A32589D9}"/>
    <cellStyle name="Comma 3 2 2 2 3" xfId="500" xr:uid="{CF2AB292-B430-4A8F-B4D2-21C6C90E1193}"/>
    <cellStyle name="Comma 3 2 2 3" xfId="339" xr:uid="{3A84D70C-F56D-416B-8D71-AB3FD46BBFCB}"/>
    <cellStyle name="Comma 3 2 2 3 2" xfId="671" xr:uid="{4B1FAA75-0453-4765-845C-066BF0037796}"/>
    <cellStyle name="Comma 3 2 2 4" xfId="499" xr:uid="{185E31A1-D6AB-4F1E-8FCB-DB7AD91E5479}"/>
    <cellStyle name="Comma 3 2 3" xfId="95" xr:uid="{A35FC3A4-D0BC-4946-B301-E6E175239D97}"/>
    <cellStyle name="Comma 3 2 3 2" xfId="341" xr:uid="{1280703E-0D77-40E5-B9C7-98799D417D5B}"/>
    <cellStyle name="Comma 3 2 3 2 2" xfId="673" xr:uid="{2281D5C0-3379-48A3-8839-E7CBC8B47BB9}"/>
    <cellStyle name="Comma 3 2 3 3" xfId="501" xr:uid="{0B325180-A08D-4809-ACF4-44FDD4A0A705}"/>
    <cellStyle name="Comma 3 2 4" xfId="96" xr:uid="{0A1255F5-97C3-473E-90FE-6D0759284CC1}"/>
    <cellStyle name="Comma 3 2 4 2" xfId="342" xr:uid="{CF5F87D6-A1FD-4157-96C9-FA92128803F7}"/>
    <cellStyle name="Comma 3 2 4 2 2" xfId="674" xr:uid="{5938C445-C4F6-45A0-BC4F-7C88CC896B62}"/>
    <cellStyle name="Comma 3 2 4 3" xfId="502" xr:uid="{D4606AD5-CB95-4FB0-B82C-CB8403FE716B}"/>
    <cellStyle name="Comma 3 2 5" xfId="338" xr:uid="{573AB0F1-58B7-4CD6-B8DE-A2BE99E39B70}"/>
    <cellStyle name="Comma 3 2 5 2" xfId="670" xr:uid="{1EB1CBD9-B41F-4605-9B72-74F639CA56F0}"/>
    <cellStyle name="Comma 3 2 6" xfId="498" xr:uid="{A9543812-863B-459A-8CC3-F54C6B9C8231}"/>
    <cellStyle name="Comma 3 3" xfId="97" xr:uid="{53D08B9F-9808-4DE0-B5B7-4F5E5E6C5B92}"/>
    <cellStyle name="Comma 3 3 2" xfId="98" xr:uid="{9B4B695A-4FB7-4F76-ADB3-A3AB0101C2DA}"/>
    <cellStyle name="Comma 3 3 2 2" xfId="344" xr:uid="{64E648D5-701C-44F8-8C91-5AA246EB122D}"/>
    <cellStyle name="Comma 3 3 2 2 2" xfId="676" xr:uid="{6FC390EA-16DB-41EF-9487-517ED491937D}"/>
    <cellStyle name="Comma 3 3 2 3" xfId="504" xr:uid="{2CDBC6C1-2DB8-42B5-80C5-39D63F228C05}"/>
    <cellStyle name="Comma 3 3 3" xfId="343" xr:uid="{AF5E570B-858B-4C4F-B530-BBFC1DEDF576}"/>
    <cellStyle name="Comma 3 3 3 2" xfId="675" xr:uid="{2977E212-A61A-4133-811C-C478E88D44F6}"/>
    <cellStyle name="Comma 3 3 4" xfId="503" xr:uid="{E1FD4604-9D49-4B32-9C12-FD183088420A}"/>
    <cellStyle name="Comma 3 4" xfId="99" xr:uid="{35C4BBF1-5C46-4586-B07F-8529EB7DB058}"/>
    <cellStyle name="Comma 3 4 2" xfId="345" xr:uid="{D833A7EC-EF4F-4CE2-BB2E-C711C8332D42}"/>
    <cellStyle name="Comma 3 4 2 2" xfId="677" xr:uid="{93A5E87C-E6D0-4C15-8B0D-164D2532BF4D}"/>
    <cellStyle name="Comma 3 4 3" xfId="505" xr:uid="{987CD35A-1DDF-4B06-B370-730EE76AC3B5}"/>
    <cellStyle name="Comma 3 5" xfId="100" xr:uid="{2A285F5E-28FE-4537-8178-5A86AC1231DF}"/>
    <cellStyle name="Comma 3 5 2" xfId="346" xr:uid="{D633EC94-B41D-4520-9945-26A44F980B6B}"/>
    <cellStyle name="Comma 3 5 2 2" xfId="678" xr:uid="{7765DFFE-A13D-47BA-8438-D89ABF05628A}"/>
    <cellStyle name="Comma 3 5 3" xfId="506" xr:uid="{23906146-DD8C-4DF7-B3F8-DCC8B9214661}"/>
    <cellStyle name="Comma 3 6" xfId="337" xr:uid="{29B4DB03-4F2A-4735-969F-BA8268E1B15E}"/>
    <cellStyle name="Comma 3 6 2" xfId="669" xr:uid="{579CF9B1-1C4B-4962-AE18-48C4501199F0}"/>
    <cellStyle name="Comma 3 7" xfId="497" xr:uid="{8683F053-A5B9-4C97-AEE5-100D982B4906}"/>
    <cellStyle name="Comma 4" xfId="101" xr:uid="{AA12E0A2-6BF6-4922-A37C-B9B00BCFA515}"/>
    <cellStyle name="Comma 4 2" xfId="102" xr:uid="{DC3282D5-4689-4727-BE79-85772A3A7B55}"/>
    <cellStyle name="Comma 4 2 2" xfId="103" xr:uid="{8F4BDFD7-EB78-4286-A0D3-A2CA579D9D52}"/>
    <cellStyle name="Comma 4 2 2 2" xfId="348" xr:uid="{E1209293-0813-484C-AFB0-AC0499B0D01E}"/>
    <cellStyle name="Comma 4 2 2 2 2" xfId="680" xr:uid="{A9B8A21B-27C2-42C5-8F06-CE1B02EDCF52}"/>
    <cellStyle name="Comma 4 2 2 3" xfId="509" xr:uid="{A2C74EA1-D6B4-4486-9BA5-88BDE8CCD3BD}"/>
    <cellStyle name="Comma 4 2 3" xfId="347" xr:uid="{0B19E70E-A980-453C-9D0C-9625938932C0}"/>
    <cellStyle name="Comma 4 2 3 2" xfId="679" xr:uid="{C2B3F68D-903C-4A84-8C04-B4B16504F443}"/>
    <cellStyle name="Comma 4 2 4" xfId="508" xr:uid="{D13D17AD-AF62-4D44-B0A1-050837D04B9E}"/>
    <cellStyle name="Comma 4 3" xfId="104" xr:uid="{04977F62-16C0-49F9-B40D-8829CE5DA466}"/>
    <cellStyle name="Comma 4 3 2" xfId="349" xr:uid="{FE37BB5F-049A-4FB9-ADF2-B774B5184C60}"/>
    <cellStyle name="Comma 4 3 2 2" xfId="681" xr:uid="{201B327D-AF8B-419A-9A5B-EE2A20678B1A}"/>
    <cellStyle name="Comma 4 3 3" xfId="510" xr:uid="{9B7EC869-548E-41CC-8B8E-6A099E657C9D}"/>
    <cellStyle name="Comma 4 4" xfId="105" xr:uid="{D68718A1-667B-4466-B433-B3DE05CFFA59}"/>
    <cellStyle name="Comma 4 4 2" xfId="350" xr:uid="{A9A2DBB4-9AB5-4704-A64C-4AFEF4564292}"/>
    <cellStyle name="Comma 4 4 2 2" xfId="682" xr:uid="{9637F64A-C120-46BD-BC30-12987C3330AD}"/>
    <cellStyle name="Comma 4 4 3" xfId="511" xr:uid="{8EEDD0C3-0ADA-4259-87E2-27409377F6E4}"/>
    <cellStyle name="Comma 4 5" xfId="106" xr:uid="{39BDE9C3-B2CA-4826-BA20-367F3968690A}"/>
    <cellStyle name="Comma 4 5 2" xfId="351" xr:uid="{A987F875-088A-45D6-B652-1EC66EEF2CCF}"/>
    <cellStyle name="Comma 4 5 2 2" xfId="683" xr:uid="{28A2D72F-8708-425A-A9F3-E90317A6AC06}"/>
    <cellStyle name="Comma 4 5 3" xfId="512" xr:uid="{5E6EB5D9-5B85-4254-9AD4-C12C4A2C83E5}"/>
    <cellStyle name="Comma 4 6" xfId="507" xr:uid="{1D179D6B-7E7A-4713-9470-60AB39D516F0}"/>
    <cellStyle name="Comma 5" xfId="107" xr:uid="{5922C4F2-6CA7-432D-8FE1-659C198ED786}"/>
    <cellStyle name="Comma 5 2" xfId="108" xr:uid="{4753460E-3EFD-4AD9-A784-7C90AAF99B70}"/>
    <cellStyle name="Comma 5 2 2" xfId="353" xr:uid="{6BB6DD12-4E67-4E4C-BC4D-1819D6EE579A}"/>
    <cellStyle name="Comma 5 2 3" xfId="514" xr:uid="{97F88F4D-2F37-4111-B142-FFBD8BC25F37}"/>
    <cellStyle name="Comma 5 3" xfId="109" xr:uid="{078F3210-08EA-4BF8-B97A-D4F775376915}"/>
    <cellStyle name="Comma 5 3 2" xfId="515" xr:uid="{17BBF7BB-2572-45A5-8119-37208A68C100}"/>
    <cellStyle name="Comma 5 4" xfId="352" xr:uid="{82B7E925-E8B6-440A-9DA6-5F054AB4750C}"/>
    <cellStyle name="Comma 5 4 2" xfId="684" xr:uid="{6772AD61-9242-439D-9428-26180DE20300}"/>
    <cellStyle name="Comma 5 5" xfId="513" xr:uid="{671B941B-B714-4C5B-8161-5EC55BEFF6A3}"/>
    <cellStyle name="Comma 6" xfId="110" xr:uid="{DFE59D4B-464F-4A50-B901-22CC011EBD4E}"/>
    <cellStyle name="Comma 6 2" xfId="354" xr:uid="{24F2B04E-418D-43AE-8F84-2257D821CDC8}"/>
    <cellStyle name="Comma 6 3" xfId="516" xr:uid="{01EBB75C-5AD1-473C-805E-179E9253B1DE}"/>
    <cellStyle name="Comma 7" xfId="111" xr:uid="{16282FA2-7B3B-4F32-B645-75D2B69FA29E}"/>
    <cellStyle name="Comma 7 2" xfId="517" xr:uid="{FC85FACC-2D5E-4B73-A52C-CCA5F96B70CB}"/>
    <cellStyle name="Comma 8" xfId="112" xr:uid="{CC2E239E-4C4B-4BE3-A08F-64842227B099}"/>
    <cellStyle name="Comma 8 2" xfId="355" xr:uid="{0C2F334E-0457-40B2-BAAA-5164330FB790}"/>
    <cellStyle name="Comma 8 3" xfId="518" xr:uid="{A9A6FBB5-19DB-4FE0-8911-0E62BCA5313C}"/>
    <cellStyle name="Comma 9" xfId="253" xr:uid="{F47DBD31-3EB7-4308-ABB8-3989442DB4E1}"/>
    <cellStyle name="Comma 9 2" xfId="616" xr:uid="{7EA6D17F-F2BA-4F6B-9B90-85A11C983BC2}"/>
    <cellStyle name="Currency" xfId="21" builtinId="4"/>
    <cellStyle name="Currency 2" xfId="113" xr:uid="{92FBCC7C-6FD0-4D04-B6FC-BB422B1F5BBD}"/>
    <cellStyle name="Currency 2 2" xfId="114" xr:uid="{C99775D1-7852-4ACC-BADE-A4F95850D814}"/>
    <cellStyle name="Currency 2 2 2" xfId="115" xr:uid="{57FE1DA2-CEBF-4B3C-A59A-9C52A62BF2ED}"/>
    <cellStyle name="Currency 2 2 2 2" xfId="116" xr:uid="{10F6BED8-FB50-4BDA-90A5-7A2BCC7EE076}"/>
    <cellStyle name="Currency 2 2 2 2 2" xfId="359" xr:uid="{709875AE-D2D7-412E-8662-AAA49A816A92}"/>
    <cellStyle name="Currency 2 2 2 2 2 2" xfId="688" xr:uid="{F3993675-FA7E-4FFD-A657-EBC31B385E99}"/>
    <cellStyle name="Currency 2 2 2 2 3" xfId="522" xr:uid="{ABC837D0-A3BD-40E9-B1C1-63D534551414}"/>
    <cellStyle name="Currency 2 2 2 3" xfId="358" xr:uid="{982ABCF5-FF4F-43CE-8948-D138506ACE39}"/>
    <cellStyle name="Currency 2 2 2 3 2" xfId="687" xr:uid="{9CE72AB5-5940-469D-93E9-C4058AFFFBDA}"/>
    <cellStyle name="Currency 2 2 2 4" xfId="521" xr:uid="{1B8DA00E-9575-4525-A3B3-61ED5B34BC1C}"/>
    <cellStyle name="Currency 2 2 3" xfId="117" xr:uid="{E31E2D7C-5E44-49D2-8D74-8B1BF9A5F1F6}"/>
    <cellStyle name="Currency 2 2 3 2" xfId="360" xr:uid="{37BAF2F1-7DC6-40D8-B212-982FC8E50783}"/>
    <cellStyle name="Currency 2 2 3 2 2" xfId="689" xr:uid="{D5041A1C-700E-4DFE-819B-E3A733403A0E}"/>
    <cellStyle name="Currency 2 2 3 3" xfId="523" xr:uid="{DF361917-9043-4A83-A836-C22380059280}"/>
    <cellStyle name="Currency 2 2 4" xfId="118" xr:uid="{4A976F50-7FDC-47F9-B459-CF96F325D611}"/>
    <cellStyle name="Currency 2 2 4 2" xfId="361" xr:uid="{0B5FB7CF-0572-4F4F-B53F-D7473735D5D4}"/>
    <cellStyle name="Currency 2 2 4 2 2" xfId="690" xr:uid="{F4F2DFCE-9D70-461B-887C-7AF113598F6F}"/>
    <cellStyle name="Currency 2 2 4 3" xfId="524" xr:uid="{98E62688-2625-4C89-BA9B-1B9918B6FA6B}"/>
    <cellStyle name="Currency 2 2 5" xfId="357" xr:uid="{B9C90BD6-46B1-4450-8F2A-C3C6A3C9E502}"/>
    <cellStyle name="Currency 2 2 5 2" xfId="686" xr:uid="{7469484C-06CA-44B9-9EC0-7177A2AFDA73}"/>
    <cellStyle name="Currency 2 2 6" xfId="520" xr:uid="{8C6539E0-3636-4D10-91F7-93410F41F052}"/>
    <cellStyle name="Currency 2 3" xfId="119" xr:uid="{E6883499-6014-40FC-A58B-BE9B9B09395B}"/>
    <cellStyle name="Currency 2 3 2" xfId="120" xr:uid="{2B99AFF2-56BF-4BA3-9AFA-10EF4FCB3F88}"/>
    <cellStyle name="Currency 2 3 2 2" xfId="363" xr:uid="{8AE6C715-8884-41CD-9E4F-2E8F610E4AEE}"/>
    <cellStyle name="Currency 2 3 2 2 2" xfId="692" xr:uid="{C06939BD-71A1-43A3-B44D-E5C503BA45F1}"/>
    <cellStyle name="Currency 2 3 2 3" xfId="526" xr:uid="{A821116A-14CE-4B2E-9E48-6CFE19850018}"/>
    <cellStyle name="Currency 2 3 3" xfId="362" xr:uid="{E71A32CA-0D82-4DFB-A7B6-583A1C606392}"/>
    <cellStyle name="Currency 2 3 3 2" xfId="691" xr:uid="{490008D2-2067-41F4-8B9C-750A3D0ECF4A}"/>
    <cellStyle name="Currency 2 3 4" xfId="525" xr:uid="{4038A952-9D57-4CAB-BEEB-66F31B8E46BE}"/>
    <cellStyle name="Currency 2 4" xfId="121" xr:uid="{44A65518-063F-47C5-8E13-227756270DFA}"/>
    <cellStyle name="Currency 2 4 2" xfId="364" xr:uid="{00DF419B-7E42-4872-8C45-C9676E568589}"/>
    <cellStyle name="Currency 2 4 2 2" xfId="693" xr:uid="{671E1A0B-AFFB-4EA5-924F-64A02969E637}"/>
    <cellStyle name="Currency 2 4 3" xfId="527" xr:uid="{FA2DB42D-65C9-4000-A151-43C56E6CC3B1}"/>
    <cellStyle name="Currency 2 5" xfId="122" xr:uid="{FDC8E7C1-912A-4E14-BECF-C0F4BCF8520F}"/>
    <cellStyle name="Currency 2 5 2" xfId="365" xr:uid="{C0131DF4-8A35-44B4-8B8A-60820CA501EF}"/>
    <cellStyle name="Currency 2 5 2 2" xfId="694" xr:uid="{76D656FB-C2E6-47FF-AE21-8EF8A91F75A1}"/>
    <cellStyle name="Currency 2 5 3" xfId="528" xr:uid="{F630F582-7249-436F-92C5-5D4861079C01}"/>
    <cellStyle name="Currency 2 6" xfId="356" xr:uid="{0D361707-8395-400D-B5FE-75EA4E5434F0}"/>
    <cellStyle name="Currency 2 6 2" xfId="685" xr:uid="{1D01A526-3108-4B68-AD5E-40FCC25FB89C}"/>
    <cellStyle name="Currency 2 7" xfId="519" xr:uid="{09A441B7-4E00-4A1B-8F99-DE84CECD1033}"/>
    <cellStyle name="Currency 3" xfId="123" xr:uid="{E6FD85BB-BA74-4AAC-AA0D-7440DDCD1489}"/>
    <cellStyle name="Currency 3 2" xfId="124" xr:uid="{9B2911FF-45AF-4D71-9729-1D98890E0212}"/>
    <cellStyle name="Currency 3 2 2" xfId="125" xr:uid="{70C2AD5E-01D7-4AE9-8B69-6BF415CE9EC9}"/>
    <cellStyle name="Currency 3 2 2 2" xfId="126" xr:uid="{3C6ED25C-C31D-4C43-85F5-42D664E244C7}"/>
    <cellStyle name="Currency 3 2 2 2 2" xfId="369" xr:uid="{4110814F-6977-4840-B08C-E7F4E5C3F844}"/>
    <cellStyle name="Currency 3 2 2 2 2 2" xfId="698" xr:uid="{7BA11A15-2981-4EED-80A4-544010D52094}"/>
    <cellStyle name="Currency 3 2 2 2 3" xfId="532" xr:uid="{EF3E8759-2293-4985-B6E9-A962C05FCD70}"/>
    <cellStyle name="Currency 3 2 2 3" xfId="368" xr:uid="{E8A265BE-FA88-4C59-9810-DF63CFEC4FF5}"/>
    <cellStyle name="Currency 3 2 2 3 2" xfId="697" xr:uid="{B5F03970-E3F0-4533-9027-6156870C9A1B}"/>
    <cellStyle name="Currency 3 2 2 4" xfId="531" xr:uid="{C964CC25-B9C4-4AAF-8D40-E75E705A1620}"/>
    <cellStyle name="Currency 3 2 3" xfId="127" xr:uid="{DD8F2A99-D4E7-4CA2-A26A-D097428ED9F5}"/>
    <cellStyle name="Currency 3 2 3 2" xfId="370" xr:uid="{5206A24A-43EC-4DFE-AF07-657C5798E778}"/>
    <cellStyle name="Currency 3 2 3 2 2" xfId="699" xr:uid="{D87896AD-8417-48DE-AE5D-1639BB3608E6}"/>
    <cellStyle name="Currency 3 2 3 3" xfId="533" xr:uid="{41EA6EB4-FCCF-42CD-BC9F-139DC83C632B}"/>
    <cellStyle name="Currency 3 2 4" xfId="128" xr:uid="{E35BD549-D7D8-4E7E-BE60-4EF1082F9338}"/>
    <cellStyle name="Currency 3 2 4 2" xfId="371" xr:uid="{A16410F7-19FA-468D-8BA0-1C714FF7A01D}"/>
    <cellStyle name="Currency 3 2 4 2 2" xfId="700" xr:uid="{C5C4B0F0-A088-430A-AFC8-96275B35602B}"/>
    <cellStyle name="Currency 3 2 4 3" xfId="534" xr:uid="{55C907C2-E098-41CE-893D-54CD60C0E9AD}"/>
    <cellStyle name="Currency 3 2 5" xfId="367" xr:uid="{25FD9733-B140-48A6-A7AE-8FD1660C9400}"/>
    <cellStyle name="Currency 3 2 5 2" xfId="696" xr:uid="{6F787547-A6AE-40BB-B0FD-E10E8771B218}"/>
    <cellStyle name="Currency 3 2 6" xfId="530" xr:uid="{8A68E516-5A52-4264-910E-E5D46678FEEB}"/>
    <cellStyle name="Currency 3 3" xfId="129" xr:uid="{27D86EC8-C3EB-46EB-BE74-32AA603EBADD}"/>
    <cellStyle name="Currency 3 3 2" xfId="130" xr:uid="{62C537D4-81B0-45B3-91E5-C6399CCC96D0}"/>
    <cellStyle name="Currency 3 3 2 2" xfId="373" xr:uid="{436A0567-CA7C-4246-A64E-03652F439522}"/>
    <cellStyle name="Currency 3 3 2 2 2" xfId="702" xr:uid="{5E2B92BF-7B0A-48BD-B3DE-60ED7E38B1C0}"/>
    <cellStyle name="Currency 3 3 2 3" xfId="536" xr:uid="{907FD5F2-9A58-4649-BCEE-F26AF56894A8}"/>
    <cellStyle name="Currency 3 3 3" xfId="372" xr:uid="{0E8C2088-51D1-425F-A909-9BD1487252B0}"/>
    <cellStyle name="Currency 3 3 3 2" xfId="701" xr:uid="{F72B47E2-90E4-4EAA-A9AD-64E999404195}"/>
    <cellStyle name="Currency 3 3 4" xfId="535" xr:uid="{B233D307-52D0-4F70-B5C8-AB02FABBB4A0}"/>
    <cellStyle name="Currency 3 4" xfId="131" xr:uid="{B561096B-B1E1-4788-B7B2-35FDAD5A7140}"/>
    <cellStyle name="Currency 3 4 2" xfId="374" xr:uid="{52EF6700-D2D2-4AE9-A97C-A3DA8E9D8775}"/>
    <cellStyle name="Currency 3 4 2 2" xfId="703" xr:uid="{C01CCF32-F298-4E9B-A783-67AB4BF0ED7C}"/>
    <cellStyle name="Currency 3 4 3" xfId="537" xr:uid="{7330EE55-3D5A-4ADF-9CAE-D102EE781380}"/>
    <cellStyle name="Currency 3 5" xfId="132" xr:uid="{54E2C852-859E-47E1-8993-DAA33288867A}"/>
    <cellStyle name="Currency 3 5 2" xfId="375" xr:uid="{0D8FE87C-E00B-4D2C-BF14-262961442A4E}"/>
    <cellStyle name="Currency 3 5 2 2" xfId="704" xr:uid="{1FCEE189-4EFE-4EDF-9C43-0985E52103CF}"/>
    <cellStyle name="Currency 3 5 3" xfId="538" xr:uid="{3BDA904D-82B4-4C51-87E6-94E2DA5F0479}"/>
    <cellStyle name="Currency 3 6" xfId="366" xr:uid="{59FDD9A2-A523-42C9-93E3-A6EBAD1413A6}"/>
    <cellStyle name="Currency 3 6 2" xfId="695" xr:uid="{94D9726D-4005-4299-8CEA-8BBD3AE3B0BB}"/>
    <cellStyle name="Currency 3 7" xfId="529" xr:uid="{1FE3A929-3127-48B2-A640-05C73466B821}"/>
    <cellStyle name="Currency 4" xfId="133" xr:uid="{25C12350-DD75-4BB2-A088-6D9FEE0350DF}"/>
    <cellStyle name="Currency 4 2" xfId="134" xr:uid="{6AC2E85C-7EE1-4ABB-9770-908902194EE1}"/>
    <cellStyle name="Currency 4 2 2" xfId="135" xr:uid="{D6A54C75-6999-4C74-A5FC-05966F4CB4FE}"/>
    <cellStyle name="Currency 4 2 2 2" xfId="378" xr:uid="{006B0C6C-2041-4842-828D-2A16AC015BEB}"/>
    <cellStyle name="Currency 4 2 2 2 2" xfId="707" xr:uid="{5555D0EB-0A72-476B-997D-647BE619912E}"/>
    <cellStyle name="Currency 4 2 2 3" xfId="541" xr:uid="{699D20D7-45C2-4A3C-A98F-5ACDC71279A6}"/>
    <cellStyle name="Currency 4 2 3" xfId="377" xr:uid="{AE3412D6-8929-47A4-B6A3-7EE0653BAD98}"/>
    <cellStyle name="Currency 4 2 3 2" xfId="706" xr:uid="{F51F8B2E-9D6B-445D-A87B-4321EEFA1725}"/>
    <cellStyle name="Currency 4 2 4" xfId="540" xr:uid="{A26A5324-8393-45CD-BDEF-5C5C74054278}"/>
    <cellStyle name="Currency 4 3" xfId="136" xr:uid="{D969BD3E-DFE5-4A1F-A29B-29D62F131552}"/>
    <cellStyle name="Currency 4 3 2" xfId="379" xr:uid="{1566A982-CBF4-4E82-903D-F06E48D067AF}"/>
    <cellStyle name="Currency 4 3 2 2" xfId="708" xr:uid="{7C6A69A9-297F-4E10-8D12-5DB30F89FA6D}"/>
    <cellStyle name="Currency 4 3 3" xfId="542" xr:uid="{99E0DA7F-3C4C-4AFE-B657-5D432968AED0}"/>
    <cellStyle name="Currency 4 4" xfId="137" xr:uid="{474D7238-A89D-426C-90F9-C9C53B03121E}"/>
    <cellStyle name="Currency 4 4 2" xfId="380" xr:uid="{C5E371D6-4B0C-456B-BB30-CFE1F757C1FB}"/>
    <cellStyle name="Currency 4 4 2 2" xfId="709" xr:uid="{ABAD425E-D23E-4BB7-9AB1-CC1E61B3EB7C}"/>
    <cellStyle name="Currency 4 4 3" xfId="543" xr:uid="{48F14271-664A-4241-B15A-F97D78B42B20}"/>
    <cellStyle name="Currency 4 5" xfId="376" xr:uid="{C953BDC1-89F0-4BEA-8580-86A40CC95EAE}"/>
    <cellStyle name="Currency 4 5 2" xfId="705" xr:uid="{721518B8-A80F-4205-A298-B5006FCD3C50}"/>
    <cellStyle name="Currency 4 6" xfId="539" xr:uid="{2BA2B6CD-40E4-4D25-B936-690572038D00}"/>
    <cellStyle name="Explanatory Text 2" xfId="138" xr:uid="{3570490A-0EFE-4F98-95FA-BDA415657D11}"/>
    <cellStyle name="Explanatory Text 3" xfId="285" xr:uid="{F13A72F8-2444-4D4D-9974-9C4B52183EF9}"/>
    <cellStyle name="Explanatory Text 4" xfId="812" xr:uid="{9CD09B82-7B87-4EC6-9843-6E21655678DA}"/>
    <cellStyle name="Followed Hyperlink" xfId="3" builtinId="9" customBuiltin="1"/>
    <cellStyle name="Followed Hyperlink 2" xfId="298" xr:uid="{5E3E60E9-8E4C-4B6A-A0B7-60B9B3E647D2}"/>
    <cellStyle name="Followed Hyperlink 3" xfId="455" xr:uid="{BEEB6648-B3EC-4CE4-ABC4-102D63A65859}"/>
    <cellStyle name="Followed Hyperlink 4" xfId="458" xr:uid="{FB0570C2-A1CC-4BF2-8C82-5A7D40888FB8}"/>
    <cellStyle name="Good" xfId="12" builtinId="26" customBuiltin="1"/>
    <cellStyle name="Good 2" xfId="139" xr:uid="{A23CB389-34EC-452E-800F-318956564EAD}"/>
    <cellStyle name="Good 3" xfId="286" xr:uid="{BAFE9A42-0A75-4BAD-93A3-C28C2376EEA5}"/>
    <cellStyle name="Good 4" xfId="805" xr:uid="{5052D34F-F564-424F-A3F4-FBAACC8D184E}"/>
    <cellStyle name="Heading 1" xfId="24" builtinId="16" customBuiltin="1"/>
    <cellStyle name="Heading 1 2" xfId="140" xr:uid="{9154153B-D359-4960-8EFF-AE546BCB82D8}"/>
    <cellStyle name="Heading 2" xfId="22" builtinId="17" customBuiltin="1"/>
    <cellStyle name="Heading 2 2" xfId="141" xr:uid="{ED997CBB-FCC7-4A7A-B8C6-18E7F58BB076}"/>
    <cellStyle name="Heading 3" xfId="19" builtinId="18"/>
    <cellStyle name="Heading 3 2" xfId="142" xr:uid="{31964199-38F4-4CF9-817A-75B561547A4B}"/>
    <cellStyle name="Heading 3 3" xfId="281" xr:uid="{D93B0AED-FAEC-470E-ABFD-E74A08601A98}"/>
    <cellStyle name="Heading 3 4" xfId="803" xr:uid="{1E8A0113-69B9-4899-80B0-7B94192773BD}"/>
    <cellStyle name="Heading 4" xfId="20" builtinId="19"/>
    <cellStyle name="Heading 4 2" xfId="143" xr:uid="{F5644FF9-5C86-45FE-9FC3-5400A3DBDF3E}"/>
    <cellStyle name="Heading 4 3" xfId="292" xr:uid="{B0124DC8-CD93-496C-BC61-4D44304ABA29}"/>
    <cellStyle name="Heading 4 4" xfId="804" xr:uid="{D937CE8E-29FD-4D8A-88DD-36238B81E41D}"/>
    <cellStyle name="Hyperlink" xfId="2" builtinId="8" customBuiltin="1"/>
    <cellStyle name="Hyperlink 10" xfId="291" xr:uid="{86A02508-89F3-411E-898D-9BCA81992E72}"/>
    <cellStyle name="Hyperlink 11" xfId="288" xr:uid="{BE4DC713-AC82-47B7-9BD0-3BDFFDEBC0AC}"/>
    <cellStyle name="Hyperlink 12" xfId="454" xr:uid="{DC1921E5-5263-4C43-A173-0F69E1E86DED}"/>
    <cellStyle name="Hyperlink 13" xfId="612" xr:uid="{D132554C-E0B4-4219-A563-19FA8FDCA831}"/>
    <cellStyle name="Hyperlink 14" xfId="245" xr:uid="{FF9449D6-081C-4213-AA57-6235338E09CA}"/>
    <cellStyle name="Hyperlink 2" xfId="144" xr:uid="{41931424-D414-4C69-8098-A75A3FB69ADE}"/>
    <cellStyle name="Hyperlink 2 2" xfId="145" xr:uid="{7DE3273C-D1D4-4EC0-B1E2-F80AE63A133E}"/>
    <cellStyle name="Hyperlink 2 3" xfId="146" xr:uid="{2E2F4314-0AAA-4597-9AA2-82D5DFA2F2A6}"/>
    <cellStyle name="Hyperlink 2_Wind Power Sweden" xfId="147" xr:uid="{277DDD4D-E91A-4B35-894E-8579ACE5D485}"/>
    <cellStyle name="Hyperlink 3" xfId="148" xr:uid="{99069501-65D1-4453-A799-EB2FA6DC46F7}"/>
    <cellStyle name="Hyperlink 4" xfId="149" xr:uid="{9E315C10-D100-4A42-BBF4-5DC0F66B88EA}"/>
    <cellStyle name="Hyperlink 5" xfId="150" xr:uid="{83F46867-EBC3-4E49-99CB-FD51883A7DCC}"/>
    <cellStyle name="Hyperlink 6" xfId="249" xr:uid="{2DDCA972-B631-417C-9D1B-5CCA1BC4F07E}"/>
    <cellStyle name="Hyperlink 7" xfId="264" xr:uid="{2B2D9F9B-4DC9-40D3-BA38-DBF0C09F9D11}"/>
    <cellStyle name="Hyperlink 7 2" xfId="446" xr:uid="{10AB7A0B-9C62-471E-9837-90FDE0204676}"/>
    <cellStyle name="Hyperlink 8" xfId="265" xr:uid="{D1AC1C3B-F333-44BF-9CF5-93F497805F29}"/>
    <cellStyle name="Hyperlink 9" xfId="283" xr:uid="{88DE59EE-4539-460D-AF29-0B84E8FD3C7E}"/>
    <cellStyle name="Input" xfId="4" builtinId="20" customBuiltin="1"/>
    <cellStyle name="Input 2" xfId="151" xr:uid="{EC72C0E0-4E65-4A2D-9E87-0B2F7DEC90CB}"/>
    <cellStyle name="Input 3" xfId="254" xr:uid="{F0FA3EF4-98BC-4D98-A83D-FD6685E4FDC4}"/>
    <cellStyle name="Input 4" xfId="279" xr:uid="{B4D570A4-A65C-4DD5-8261-3EC04BC98BE2}"/>
    <cellStyle name="Input 5" xfId="808" xr:uid="{AB9A5DAC-264B-4C27-B5C3-88E038F5A2DF}"/>
    <cellStyle name="Linked Cell" xfId="15" builtinId="24" customBuiltin="1"/>
    <cellStyle name="Linked Cell 2" xfId="152" xr:uid="{7FAC9CF4-31B9-4A9B-ABD0-7C3F4B7670DB}"/>
    <cellStyle name="Linked Cell 3" xfId="280" xr:uid="{7F350C45-E741-4DA1-B9FF-7A7F989D18A4}"/>
    <cellStyle name="Linked Cell 4" xfId="809" xr:uid="{BF9EF3ED-EE82-451C-BD55-8337E7CD1C38}"/>
    <cellStyle name="Neutral" xfId="14" builtinId="28" customBuiltin="1"/>
    <cellStyle name="Neutral 2" xfId="153" xr:uid="{6B09FBE8-FCE4-48ED-A1E2-A323BD6D6B79}"/>
    <cellStyle name="Neutral 3" xfId="293" xr:uid="{D268CB00-71E8-47D6-9F36-F72E593B534B}"/>
    <cellStyle name="Neutral 4" xfId="807" xr:uid="{D582A56C-2FD2-4B74-B1E1-7C9D130AEBBE}"/>
    <cellStyle name="Normal" xfId="0" builtinId="0" customBuiltin="1"/>
    <cellStyle name="Normal 10" xfId="248" xr:uid="{6185D017-541A-4E05-9F2C-826184A825C6}"/>
    <cellStyle name="Normal 11" xfId="313" xr:uid="{2B73F57D-CD8C-4D3B-977E-73DCB897C41F}"/>
    <cellStyle name="Normal 12" xfId="284" xr:uid="{16383FFB-89F4-4182-8061-89B5D06A34AA}"/>
    <cellStyle name="Normal 13" xfId="456" xr:uid="{40B35716-0E2C-47E8-8205-B442D2B2AEB0}"/>
    <cellStyle name="Normal 14" xfId="472" xr:uid="{5A9CD768-43AE-469F-99EC-5BD4164E367E}"/>
    <cellStyle name="Normal 15" xfId="817" xr:uid="{643EAF4B-E1D9-4062-8388-C49D85804B3B}"/>
    <cellStyle name="Normal 16" xfId="46" xr:uid="{C14A170D-7BE2-4577-919E-A1A932E76BC8}"/>
    <cellStyle name="Normal 2" xfId="47" xr:uid="{4425F6C5-B866-4C9F-883C-8A292FF30642}"/>
    <cellStyle name="Normal 2 2" xfId="154" xr:uid="{341CC70E-0902-4344-8BF5-A408D7A30A32}"/>
    <cellStyle name="Normal 2 3" xfId="155" xr:uid="{C5D89849-99D6-4F35-8CA8-B2CBF2C2CB65}"/>
    <cellStyle name="Normal 2 4" xfId="314" xr:uid="{615C6BB3-1865-4426-9DF4-216A28012127}"/>
    <cellStyle name="Normal 2 5" xfId="299" xr:uid="{60B343C6-3975-452B-8798-DFA27C1CD3B6}"/>
    <cellStyle name="Normal 2 5 2" xfId="635" xr:uid="{1F3E73DC-2387-4A7E-8A36-EB1704FB6419}"/>
    <cellStyle name="Normal 3" xfId="49" xr:uid="{569C54D1-7551-4B02-B038-3D69ACD87404}"/>
    <cellStyle name="Normal 3 10" xfId="473" xr:uid="{991B0AF9-F00D-4712-BA69-A32DCAAFDEAC}"/>
    <cellStyle name="Normal 3 11" xfId="801" xr:uid="{DAE04B61-5328-4FE9-BCDE-E44479692DBD}"/>
    <cellStyle name="Normal 3 11 2" xfId="820" xr:uid="{3BC35494-9F80-474B-9ED5-37EE75668062}"/>
    <cellStyle name="Normal 3 2" xfId="156" xr:uid="{2CDCDA2C-DAEE-47B5-BC53-AF639DDE56FD}"/>
    <cellStyle name="Normal 3 2 2" xfId="157" xr:uid="{87502907-DAC9-4B1B-B92F-E2E57DC43FB8}"/>
    <cellStyle name="Normal 3 2 2 2" xfId="158" xr:uid="{9F1152E3-A2A7-454E-BB33-86634C880D1D}"/>
    <cellStyle name="Normal 3 2 2 2 2" xfId="159" xr:uid="{890DAE83-EC07-49A8-930E-CD689AE5FA3D}"/>
    <cellStyle name="Normal 3 2 2 2 2 2" xfId="160" xr:uid="{04DAE4F0-5726-41AE-A834-6294B21CD4B0}"/>
    <cellStyle name="Normal 3 2 2 2 2 2 2" xfId="384" xr:uid="{7123D7A2-94B6-41B2-9519-189F0646E454}"/>
    <cellStyle name="Normal 3 2 2 2 2 2 2 2" xfId="713" xr:uid="{C1F14A4F-FF50-4972-92B6-37642ACAD8BD}"/>
    <cellStyle name="Normal 3 2 2 2 2 2 3" xfId="548" xr:uid="{78E673ED-9EC0-4604-AF9E-F0CCD05AEE04}"/>
    <cellStyle name="Normal 3 2 2 2 2 3" xfId="383" xr:uid="{C79D8048-C537-4B4C-B891-5A9FA96D6920}"/>
    <cellStyle name="Normal 3 2 2 2 2 3 2" xfId="712" xr:uid="{3B025B85-35C0-432C-988B-C0215FD0C887}"/>
    <cellStyle name="Normal 3 2 2 2 2 4" xfId="547" xr:uid="{C3E6CF1D-42D2-4772-B4E5-141C2EEF285C}"/>
    <cellStyle name="Normal 3 2 2 2 3" xfId="161" xr:uid="{17B1489F-22F3-4F04-A414-C61101D786D0}"/>
    <cellStyle name="Normal 3 2 2 2 3 2" xfId="385" xr:uid="{37FF2198-E8E9-4686-A9F0-AAA487E718DF}"/>
    <cellStyle name="Normal 3 2 2 2 3 2 2" xfId="714" xr:uid="{DA4AFDA5-8C81-4000-90BB-6A3815D9BA6F}"/>
    <cellStyle name="Normal 3 2 2 2 3 3" xfId="549" xr:uid="{B5D0067B-62C1-452B-9BE2-737E696403B1}"/>
    <cellStyle name="Normal 3 2 2 2 4" xfId="382" xr:uid="{9A034E67-82E7-475F-90EC-71E84805668E}"/>
    <cellStyle name="Normal 3 2 2 2 4 2" xfId="711" xr:uid="{3208D52D-8690-4CB9-9D26-07CCE0364C8B}"/>
    <cellStyle name="Normal 3 2 2 2 5" xfId="546" xr:uid="{F6989644-0EF8-423D-AE78-23FB4784CCFF}"/>
    <cellStyle name="Normal 3 2 2 3" xfId="162" xr:uid="{007262AA-4C9C-4C21-B868-30ABD4A5C1A6}"/>
    <cellStyle name="Normal 3 2 2 3 2" xfId="163" xr:uid="{B8455B5A-14D3-4CB5-B36E-AD30D2DEA568}"/>
    <cellStyle name="Normal 3 2 2 3 2 2" xfId="387" xr:uid="{12BDC9A2-E16A-466B-BC37-1B4EB8A274D5}"/>
    <cellStyle name="Normal 3 2 2 3 2 2 2" xfId="716" xr:uid="{69B0C325-DB30-46DF-90F6-6EE1FB25AB49}"/>
    <cellStyle name="Normal 3 2 2 3 2 3" xfId="551" xr:uid="{AB6E24B4-6983-40C8-85C4-3AD38BDAC349}"/>
    <cellStyle name="Normal 3 2 2 3 3" xfId="386" xr:uid="{08C73671-C58C-4966-B7AB-96A2B9E9F217}"/>
    <cellStyle name="Normal 3 2 2 3 3 2" xfId="715" xr:uid="{1A2D7CFB-3A31-46BC-A797-D19EA3B15C26}"/>
    <cellStyle name="Normal 3 2 2 3 4" xfId="550" xr:uid="{622E93CE-6CD2-40C0-AB97-C5BAC396AFE4}"/>
    <cellStyle name="Normal 3 2 2 4" xfId="164" xr:uid="{2B459B78-AFB7-4046-A735-9A33EEAF7134}"/>
    <cellStyle name="Normal 3 2 2 4 2" xfId="388" xr:uid="{E171291D-50CD-42BC-87A7-63589FA24539}"/>
    <cellStyle name="Normal 3 2 2 4 2 2" xfId="717" xr:uid="{CA91C58D-347B-4CD5-90BC-3C394822E3B3}"/>
    <cellStyle name="Normal 3 2 2 4 3" xfId="552" xr:uid="{80C54C1E-3A25-4BBA-B82D-7B8754AF3D9C}"/>
    <cellStyle name="Normal 3 2 2 5" xfId="381" xr:uid="{9121C58D-5DBD-403D-B67F-DBDE1F1117DC}"/>
    <cellStyle name="Normal 3 2 2 5 2" xfId="710" xr:uid="{AD97D657-8613-4FF1-9A25-A0573E8EC069}"/>
    <cellStyle name="Normal 3 2 2 6" xfId="545" xr:uid="{797E3CA1-3D82-4458-A011-5F527AF9C2E5}"/>
    <cellStyle name="Normal 3 2 3" xfId="165" xr:uid="{218B864D-FD5A-4723-9F75-F0F4124AF25F}"/>
    <cellStyle name="Normal 3 2 3 2" xfId="166" xr:uid="{E7E973D8-FE19-494A-99F9-4EB9EB97638B}"/>
    <cellStyle name="Normal 3 2 3 2 2" xfId="167" xr:uid="{85E3B7CD-4872-487D-B4D5-15E46025DB4F}"/>
    <cellStyle name="Normal 3 2 3 2 2 2" xfId="391" xr:uid="{381F0DFF-AE24-484C-B842-1E8417326092}"/>
    <cellStyle name="Normal 3 2 3 2 2 2 2" xfId="720" xr:uid="{4C0E2B21-FED8-4076-81C2-01A42D644265}"/>
    <cellStyle name="Normal 3 2 3 2 2 3" xfId="555" xr:uid="{853B77BD-7A16-414C-9B80-8A78AE5A8E0A}"/>
    <cellStyle name="Normal 3 2 3 2 3" xfId="390" xr:uid="{8A8A6FEF-F299-4B37-9237-D91FAF8AF040}"/>
    <cellStyle name="Normal 3 2 3 2 3 2" xfId="719" xr:uid="{41F43F27-FE24-4477-B216-88018B11C792}"/>
    <cellStyle name="Normal 3 2 3 2 4" xfId="554" xr:uid="{35A9A79C-D955-4596-B913-E82C8B6AB0DA}"/>
    <cellStyle name="Normal 3 2 3 3" xfId="168" xr:uid="{54E2EA92-B480-4F13-B6DC-C3D26693B99D}"/>
    <cellStyle name="Normal 3 2 3 3 2" xfId="392" xr:uid="{DF6CB282-C36B-405B-B0E7-86B92BAE6080}"/>
    <cellStyle name="Normal 3 2 3 3 2 2" xfId="721" xr:uid="{7E9404B7-5C7C-4207-AE40-26661621A805}"/>
    <cellStyle name="Normal 3 2 3 3 3" xfId="556" xr:uid="{681E4537-E4E0-4E51-AEDD-0E2EF09258FC}"/>
    <cellStyle name="Normal 3 2 3 4" xfId="389" xr:uid="{4ECF54C7-B124-43AC-815E-BFF35F81555C}"/>
    <cellStyle name="Normal 3 2 3 4 2" xfId="718" xr:uid="{73CB4BD5-5A0A-47B6-85BE-297D362B69A2}"/>
    <cellStyle name="Normal 3 2 3 5" xfId="553" xr:uid="{F8BDF16E-99B4-4A94-A1B0-71BD2E598CA1}"/>
    <cellStyle name="Normal 3 2 4" xfId="169" xr:uid="{06450E66-14D1-47FD-B9D4-A5CCD95391AB}"/>
    <cellStyle name="Normal 3 2 4 2" xfId="170" xr:uid="{FCA82E9C-F26D-4962-8207-718AA6D35858}"/>
    <cellStyle name="Normal 3 2 4 2 2" xfId="394" xr:uid="{69169E03-0EA8-4744-9014-0777E99DB978}"/>
    <cellStyle name="Normal 3 2 4 2 2 2" xfId="723" xr:uid="{7AF37872-0ABA-450D-BAA3-749689545CD5}"/>
    <cellStyle name="Normal 3 2 4 2 3" xfId="558" xr:uid="{88968651-4717-4CB2-8509-059BC8A6E4CF}"/>
    <cellStyle name="Normal 3 2 4 3" xfId="393" xr:uid="{57589C96-FF1E-4B4D-8196-4B23DA7CE4B9}"/>
    <cellStyle name="Normal 3 2 4 3 2" xfId="722" xr:uid="{173AF89A-F37C-402B-BCC6-E2C8927343C3}"/>
    <cellStyle name="Normal 3 2 4 4" xfId="557" xr:uid="{36D3CFD6-44AA-45C0-A77F-0E19E077F1EC}"/>
    <cellStyle name="Normal 3 2 5" xfId="171" xr:uid="{294CAD38-C8F0-4A90-9E10-8C5EA83D69A6}"/>
    <cellStyle name="Normal 3 2 5 2" xfId="395" xr:uid="{0126D359-271A-407E-8698-FF3C8305987E}"/>
    <cellStyle name="Normal 3 2 5 2 2" xfId="724" xr:uid="{BC54E410-9582-4CCA-8AB7-FDA8908E584F}"/>
    <cellStyle name="Normal 3 2 5 3" xfId="559" xr:uid="{DD7FFFC3-933E-469C-B3FE-F66C49F309AA}"/>
    <cellStyle name="Normal 3 2 6" xfId="172" xr:uid="{27DAC29F-CF9A-4DE2-897F-DE5865218710}"/>
    <cellStyle name="Normal 3 2 6 2" xfId="396" xr:uid="{77DAEDDD-B8F4-46A9-B045-49EE21D967C0}"/>
    <cellStyle name="Normal 3 2 6 2 2" xfId="725" xr:uid="{201FD17F-C273-4CFF-A518-2199113C60AA}"/>
    <cellStyle name="Normal 3 2 6 3" xfId="560" xr:uid="{4F94FA9E-22A6-4379-A5D0-D30F2AF78433}"/>
    <cellStyle name="Normal 3 2 7" xfId="250" xr:uid="{47CECCA2-C4E2-48C5-9661-3EE76842A331}"/>
    <cellStyle name="Normal 3 2 7 2" xfId="448" xr:uid="{208A816D-7CB7-41A3-9C82-7163006B4803}"/>
    <cellStyle name="Normal 3 2 7 2 2" xfId="775" xr:uid="{FB70D790-2A78-4F25-8E7A-E112173FFF67}"/>
    <cellStyle name="Normal 3 2 7 3" xfId="614" xr:uid="{4BE08015-65F9-4CC5-98DD-83CE53484F04}"/>
    <cellStyle name="Normal 3 2 8" xfId="266" xr:uid="{756A6EF7-D60C-4878-A446-90D2CB1B84A1}"/>
    <cellStyle name="Normal 3 2 8 2" xfId="623" xr:uid="{0EB1F57A-575C-4E74-AAB6-31B15C53CD31}"/>
    <cellStyle name="Normal 3 2 9" xfId="544" xr:uid="{AA285248-C814-41BC-80D4-35B566BB193E}"/>
    <cellStyle name="Normal 3 3" xfId="173" xr:uid="{D2D2CAAD-EF72-44F1-B45F-B01414E0A44F}"/>
    <cellStyle name="Normal 3 3 2" xfId="174" xr:uid="{007256EF-4582-46D2-84D5-4CBAF22B4558}"/>
    <cellStyle name="Normal 3 3 2 2" xfId="175" xr:uid="{34D98101-A09D-47FB-8B73-B573BF396C4B}"/>
    <cellStyle name="Normal 3 3 2 2 2" xfId="399" xr:uid="{EF160C1F-6CA7-42EE-9C32-A3E18714A706}"/>
    <cellStyle name="Normal 3 3 2 2 2 2" xfId="728" xr:uid="{B56AEF6E-696C-4B42-A866-2C791CE58913}"/>
    <cellStyle name="Normal 3 3 2 2 3" xfId="563" xr:uid="{3F0B374D-F368-44BB-9412-69F13E2B1058}"/>
    <cellStyle name="Normal 3 3 2 3" xfId="398" xr:uid="{09AA4B7B-0D2C-459A-805F-4262CD433ED7}"/>
    <cellStyle name="Normal 3 3 2 3 2" xfId="727" xr:uid="{42370E71-6D10-406D-B6DE-56B84895A3DE}"/>
    <cellStyle name="Normal 3 3 2 4" xfId="562" xr:uid="{B0ACF378-DFD8-49CA-8A04-00F376C2386C}"/>
    <cellStyle name="Normal 3 3 3" xfId="176" xr:uid="{130A91CD-B206-4CD9-947E-4BB269D3C171}"/>
    <cellStyle name="Normal 3 3 3 2" xfId="400" xr:uid="{D4BB85DE-A237-4C6D-897B-D5F1DECA015B}"/>
    <cellStyle name="Normal 3 3 3 2 2" xfId="729" xr:uid="{66C14363-B24C-44C7-82DE-950D31157C4E}"/>
    <cellStyle name="Normal 3 3 3 3" xfId="564" xr:uid="{1206F36C-CBE0-4F58-AF78-2EEE678AF473}"/>
    <cellStyle name="Normal 3 3 4" xfId="397" xr:uid="{6CD41B15-4680-41A0-8A0F-9EDD5AFD58D5}"/>
    <cellStyle name="Normal 3 3 4 2" xfId="726" xr:uid="{7B955F16-8A42-4BA3-B2D2-DDFCBB9E6F25}"/>
    <cellStyle name="Normal 3 3 5" xfId="561" xr:uid="{DC8FFC45-C445-4832-91AC-10330105DF13}"/>
    <cellStyle name="Normal 3 4" xfId="177" xr:uid="{0A8B0EE2-3255-4A25-8006-C1E0DD069167}"/>
    <cellStyle name="Normal 3 4 2" xfId="178" xr:uid="{1BB5CFEB-DD97-4579-8191-2EEDEBEBA661}"/>
    <cellStyle name="Normal 3 4 2 2" xfId="179" xr:uid="{54F6065A-CD31-479B-9D7E-08928ABBE705}"/>
    <cellStyle name="Normal 3 4 2 2 2" xfId="403" xr:uid="{5D267C03-F95F-40DF-9BD6-94DFADD01AC8}"/>
    <cellStyle name="Normal 3 4 2 2 2 2" xfId="732" xr:uid="{E6858670-FC69-4058-ACF3-599AA2F05ECF}"/>
    <cellStyle name="Normal 3 4 2 2 3" xfId="567" xr:uid="{5879CC3C-641D-4CC0-9728-5366E0D248CC}"/>
    <cellStyle name="Normal 3 4 2 3" xfId="402" xr:uid="{A0F0C664-42F3-42DA-AF57-5ADAE62422AA}"/>
    <cellStyle name="Normal 3 4 2 3 2" xfId="731" xr:uid="{F21E9A4E-CAAF-4385-94CB-F9FAA3BCBDB7}"/>
    <cellStyle name="Normal 3 4 2 4" xfId="566" xr:uid="{A8CF9F73-D4F1-4B2E-B5BB-70D65894AA1F}"/>
    <cellStyle name="Normal 3 4 3" xfId="180" xr:uid="{D32919F5-D0B8-419B-BDD4-5B6EDFBC0719}"/>
    <cellStyle name="Normal 3 4 3 2" xfId="404" xr:uid="{F3583F45-D00E-402C-AC8B-BFB1C6A76456}"/>
    <cellStyle name="Normal 3 4 3 2 2" xfId="733" xr:uid="{AD8DD718-3419-420D-895B-45C907BB2EA7}"/>
    <cellStyle name="Normal 3 4 3 3" xfId="568" xr:uid="{49B954FC-8DC1-47B5-B05C-7F21B5EB00CD}"/>
    <cellStyle name="Normal 3 4 4" xfId="401" xr:uid="{AA95E46E-7977-4DFE-BD32-7E6DBBFDC716}"/>
    <cellStyle name="Normal 3 4 4 2" xfId="730" xr:uid="{6810AB45-EB64-4171-AE98-9AB956C628E4}"/>
    <cellStyle name="Normal 3 4 5" xfId="565" xr:uid="{A79C62B5-8880-45B6-B5E4-944BA7007EA0}"/>
    <cellStyle name="Normal 3 5" xfId="181" xr:uid="{F11B263E-673F-4FC7-9D94-E6722571C946}"/>
    <cellStyle name="Normal 3 5 2" xfId="182" xr:uid="{349B021B-FC4A-4EB2-B501-7FCF48BC5AFE}"/>
    <cellStyle name="Normal 3 5 2 2" xfId="406" xr:uid="{0C29FC8E-B14C-49E8-820B-D6C9F98AD4F2}"/>
    <cellStyle name="Normal 3 5 2 2 2" xfId="735" xr:uid="{D537A47E-A8B7-41BE-A720-ECA1C194A0FD}"/>
    <cellStyle name="Normal 3 5 2 3" xfId="570" xr:uid="{AB0A55EB-0824-4730-B2ED-FA56511D5A89}"/>
    <cellStyle name="Normal 3 5 3" xfId="405" xr:uid="{4B9426CD-B633-4BC9-8137-17FFB2B81C9C}"/>
    <cellStyle name="Normal 3 5 3 2" xfId="734" xr:uid="{DA9631BE-28C3-430F-AABC-CA84882F1453}"/>
    <cellStyle name="Normal 3 5 4" xfId="569" xr:uid="{2668E77E-763D-4332-9654-D296C1B2A0E5}"/>
    <cellStyle name="Normal 3 6" xfId="183" xr:uid="{F9613717-0106-4958-A9A4-4F0970975DFC}"/>
    <cellStyle name="Normal 3 6 2" xfId="407" xr:uid="{26113BCE-16EC-43D1-A466-29E66CC208F7}"/>
    <cellStyle name="Normal 3 6 2 2" xfId="736" xr:uid="{BFED261E-47C2-46AE-8AE6-1849B7E182D7}"/>
    <cellStyle name="Normal 3 6 3" xfId="571" xr:uid="{B017C328-6B74-4C4C-83B0-FDA779625F74}"/>
    <cellStyle name="Normal 3 7" xfId="184" xr:uid="{B8B6497D-055C-466B-BBBD-B86E104D0C2E}"/>
    <cellStyle name="Normal 3 8" xfId="246" xr:uid="{FE47B823-95CD-47B8-B6D7-B6F5C1A7E6A3}"/>
    <cellStyle name="Normal 3 8 2" xfId="447" xr:uid="{DB9A6AB9-AAFA-42C6-B043-F4687B7B6667}"/>
    <cellStyle name="Normal 3 8 2 2" xfId="774" xr:uid="{C0B79215-B0BD-4375-86C1-8DCDAC98504B}"/>
    <cellStyle name="Normal 3 8 3" xfId="613" xr:uid="{D6C859C0-7740-4661-8B6A-8EDCA89607DE}"/>
    <cellStyle name="Normal 3 8 4" xfId="802" xr:uid="{EAC45293-B4A0-4F8B-AC05-9114536F1256}"/>
    <cellStyle name="Normal 3 8 5" xfId="818" xr:uid="{4166654F-7284-4FE8-86E0-F5E81FF3088C}"/>
    <cellStyle name="Normal 3 9" xfId="251" xr:uid="{60263F6A-7347-4B92-9850-7E28ED299E4B}"/>
    <cellStyle name="Normal 4" xfId="185" xr:uid="{BA8DC1F4-9ED5-4ECF-935F-B73F3FE505F4}"/>
    <cellStyle name="Normal 4 2" xfId="186" xr:uid="{26D41B09-FC23-4CF3-8B72-7E2E80A43F8B}"/>
    <cellStyle name="Normal 4 2 2" xfId="187" xr:uid="{7BBA4B23-121A-48E5-9BDA-CDE5FBA42193}"/>
    <cellStyle name="Normal 4 2 2 2" xfId="188" xr:uid="{2CA58EC9-20BB-4BD4-BA5E-40920A0984E2}"/>
    <cellStyle name="Normal 4 2 2 2 2" xfId="410" xr:uid="{CA83B74D-30B1-408C-BCB1-9620715DDE90}"/>
    <cellStyle name="Normal 4 2 2 2 2 2" xfId="739" xr:uid="{671BC68F-2BE2-4CF6-8C05-B943C40548AF}"/>
    <cellStyle name="Normal 4 2 2 2 3" xfId="575" xr:uid="{E8CB64F0-8296-4214-A271-15F44E2D38E6}"/>
    <cellStyle name="Normal 4 2 2 3" xfId="409" xr:uid="{A3C7FEC1-B294-41A7-B6C0-A48AA4DDD0E4}"/>
    <cellStyle name="Normal 4 2 2 3 2" xfId="738" xr:uid="{570E5F40-C910-4C53-8A28-1ECCA26132B0}"/>
    <cellStyle name="Normal 4 2 2 4" xfId="574" xr:uid="{B79934CE-983C-4CB0-8A43-A2A6120B1A72}"/>
    <cellStyle name="Normal 4 2 3" xfId="189" xr:uid="{4FC6D64E-1CF5-4CEC-93C1-C9988B2DAE2D}"/>
    <cellStyle name="Normal 4 2 3 2" xfId="411" xr:uid="{7CC0816F-EBFA-45E7-BCAB-960658BDFE15}"/>
    <cellStyle name="Normal 4 2 3 2 2" xfId="740" xr:uid="{E7DA0FA2-7371-4194-9EB0-706F1FD1828E}"/>
    <cellStyle name="Normal 4 2 3 3" xfId="576" xr:uid="{C6D5876C-56A2-40B0-8710-44D254CA710C}"/>
    <cellStyle name="Normal 4 2 4" xfId="408" xr:uid="{C57F3194-FB14-4EE5-816F-9BD78363C36D}"/>
    <cellStyle name="Normal 4 2 4 2" xfId="737" xr:uid="{09B06053-C629-45F3-9C1C-E9233A898603}"/>
    <cellStyle name="Normal 4 2 5" xfId="573" xr:uid="{AA492CAE-0585-485F-B572-75B73D253221}"/>
    <cellStyle name="Normal 4 3" xfId="190" xr:uid="{2435CE87-29B6-4B5A-91E8-41C9DE03728C}"/>
    <cellStyle name="Normal 4 3 2" xfId="191" xr:uid="{C35AEDEE-1ADD-42AA-A873-8B7F62A95375}"/>
    <cellStyle name="Normal 4 3 2 2" xfId="413" xr:uid="{C580F198-D7D8-413B-A10F-78EAD85CFE31}"/>
    <cellStyle name="Normal 4 3 2 2 2" xfId="742" xr:uid="{E8D929DE-DA4D-4121-BC51-DCC94E044AB5}"/>
    <cellStyle name="Normal 4 3 2 3" xfId="578" xr:uid="{23E23BDB-C56A-4815-9A0B-4097651B888F}"/>
    <cellStyle name="Normal 4 3 3" xfId="412" xr:uid="{089FDE94-B173-4378-954F-F2ED7D2C4815}"/>
    <cellStyle name="Normal 4 3 3 2" xfId="741" xr:uid="{32CC9F98-D403-4502-AE9B-9FEF0A43BC41}"/>
    <cellStyle name="Normal 4 3 4" xfId="577" xr:uid="{073EA927-7D40-4C0F-91E1-65F0826BA0E7}"/>
    <cellStyle name="Normal 4 4" xfId="192" xr:uid="{948594CD-3DB6-44A5-802D-0B3539E5EEB8}"/>
    <cellStyle name="Normal 4 4 2" xfId="414" xr:uid="{C52B7EAB-B810-4B25-B453-E6C8241BE626}"/>
    <cellStyle name="Normal 4 4 2 2" xfId="743" xr:uid="{5DC5381C-1B37-4A4A-BEA1-ABCFB33D51D9}"/>
    <cellStyle name="Normal 4 4 3" xfId="579" xr:uid="{F39FCF65-3330-4C21-BBCF-6E638684A4E4}"/>
    <cellStyle name="Normal 4 5" xfId="252" xr:uid="{91FC5FA3-B421-4829-B8BE-7A6C6CD331F2}"/>
    <cellStyle name="Normal 4 5 2" xfId="449" xr:uid="{3104CDC2-BA06-4ABD-B570-BB4DB130CC0C}"/>
    <cellStyle name="Normal 4 5 2 2" xfId="776" xr:uid="{206129D4-A4F8-4A25-BB5C-E56DF4780D1C}"/>
    <cellStyle name="Normal 4 5 3" xfId="615" xr:uid="{22E5A73D-D0EE-4B2F-93C8-68BB2963FBC7}"/>
    <cellStyle name="Normal 4 6" xfId="268" xr:uid="{8D6DB663-A6C3-43A0-8C2E-3712F7B44717}"/>
    <cellStyle name="Normal 4 6 2" xfId="624" xr:uid="{2523A633-CA8C-4764-AFE9-135A895C72D9}"/>
    <cellStyle name="Normal 4 7" xfId="572" xr:uid="{7634E32E-60A8-4B52-83CB-A454F33DEA5A}"/>
    <cellStyle name="Normal 5" xfId="193" xr:uid="{4583866D-E4F4-413A-B1EE-AFBDF5F651CE}"/>
    <cellStyle name="Normal 5 2" xfId="194" xr:uid="{80CEE1DF-4127-40D6-994D-89EFC099EAF1}"/>
    <cellStyle name="Normal 5 2 2" xfId="195" xr:uid="{A0C3F268-2B27-42B1-A943-1B6B78E65267}"/>
    <cellStyle name="Normal 5 2 2 2" xfId="415" xr:uid="{69EE06D8-2F30-4A24-AEB5-74B1EF790E6D}"/>
    <cellStyle name="Normal 5 2 2 2 2" xfId="744" xr:uid="{4E1D120C-50B2-410D-A326-D3D72FD2C6FB}"/>
    <cellStyle name="Normal 5 2 2 3" xfId="581" xr:uid="{17830A63-F7CB-4DFC-B48D-AB3A4FC8C40E}"/>
    <cellStyle name="Normal 5 3" xfId="196" xr:uid="{D4BC2619-3FDA-4299-B4F3-34480B847FA7}"/>
    <cellStyle name="Normal 5 3 2" xfId="197" xr:uid="{715EBE6B-3FD9-4155-9CAF-9C072441B3B4}"/>
    <cellStyle name="Normal 5 3 2 2" xfId="417" xr:uid="{ED46702F-BE6C-44AF-AA2A-996985F4951E}"/>
    <cellStyle name="Normal 5 3 2 2 2" xfId="746" xr:uid="{92F58FD0-C758-49DE-88CC-8A8C5218BF23}"/>
    <cellStyle name="Normal 5 3 2 3" xfId="583" xr:uid="{C946DDBA-26EA-484E-92F2-5C768036A495}"/>
    <cellStyle name="Normal 5 3 3" xfId="416" xr:uid="{1E139497-1B41-4E3F-9EBD-1EB63EFCA672}"/>
    <cellStyle name="Normal 5 3 3 2" xfId="745" xr:uid="{7752D45C-3F30-4196-B3DA-217E2E298854}"/>
    <cellStyle name="Normal 5 3 4" xfId="582" xr:uid="{D8B19745-51A9-435B-9D4C-5117546BDBED}"/>
    <cellStyle name="Normal 5 4" xfId="198" xr:uid="{DE796E4D-9712-4236-AA0E-CBC1D6785103}"/>
    <cellStyle name="Normal 5 4 2" xfId="418" xr:uid="{800EF5CD-BA31-4A35-AFBA-637AE89CDBFF}"/>
    <cellStyle name="Normal 5 4 2 2" xfId="747" xr:uid="{BD2A8C74-5807-403A-BFC4-D10AAFE1A9B9}"/>
    <cellStyle name="Normal 5 4 3" xfId="584" xr:uid="{CEE74EB3-89DB-4B76-A38F-B55C2F6883BA}"/>
    <cellStyle name="Normal 5 5" xfId="255" xr:uid="{05B4227C-7028-46AC-8E5A-B709DF42414D}"/>
    <cellStyle name="Normal 5 5 2" xfId="450" xr:uid="{8B188026-26E1-4BAD-B9C8-D5D41926E145}"/>
    <cellStyle name="Normal 5 5 2 2" xfId="777" xr:uid="{8F88EF2D-5F7E-497F-A844-4B83D06BC798}"/>
    <cellStyle name="Normal 5 5 3" xfId="617" xr:uid="{045964B8-6A66-4A24-8CB1-180583B6C2B3}"/>
    <cellStyle name="Normal 5 6" xfId="270" xr:uid="{2F1A75FB-A9EF-44C4-901C-5322C26AC416}"/>
    <cellStyle name="Normal 5 6 2" xfId="626" xr:uid="{385AC481-F38E-4335-BF33-F3B606AFE262}"/>
    <cellStyle name="Normal 5 7" xfId="580" xr:uid="{C474D41F-CDAB-4C89-ACE1-BAC55CDBF5E4}"/>
    <cellStyle name="Normal 5_Wind Power Sweden" xfId="199" xr:uid="{BFB47643-EF44-4302-A5F7-1A2CBCDF2006}"/>
    <cellStyle name="Normal 6" xfId="200" xr:uid="{30356F0C-67B3-410D-85B4-52F0DF5960D4}"/>
    <cellStyle name="Normal 6 2" xfId="201" xr:uid="{869622B3-7845-4CDF-8E09-B3534AE1D994}"/>
    <cellStyle name="Normal 6 2 2" xfId="202" xr:uid="{5AA10220-98FD-430A-BF41-F404D04B51CE}"/>
    <cellStyle name="Normal 6 2 2 2" xfId="420" xr:uid="{8C546C85-2232-4646-BE68-E8AB729EDF18}"/>
    <cellStyle name="Normal 6 2 2 2 2" xfId="749" xr:uid="{0AA7D4BD-F533-4EC8-9731-24FA634B4FDF}"/>
    <cellStyle name="Normal 6 2 2 3" xfId="587" xr:uid="{B3183D5E-373C-42EA-BC90-E246A808E638}"/>
    <cellStyle name="Normal 6 2 3" xfId="419" xr:uid="{124CA9BD-E758-4AAA-9C31-1D30BA559A0E}"/>
    <cellStyle name="Normal 6 2 3 2" xfId="748" xr:uid="{051DA1FC-9FDC-4FD8-9D92-F16D900C953B}"/>
    <cellStyle name="Normal 6 2 4" xfId="586" xr:uid="{197988BA-503A-4BA0-A1D1-2F9AF8BD4CC1}"/>
    <cellStyle name="Normal 6 3" xfId="203" xr:uid="{87C33ABC-647B-412A-9594-01F0840E1CB1}"/>
    <cellStyle name="Normal 6 3 2" xfId="421" xr:uid="{5D6877DA-CC47-43C7-BDB9-6A45B93936EA}"/>
    <cellStyle name="Normal 6 3 2 2" xfId="750" xr:uid="{9B76DB29-1F9E-46BE-B18B-45B93CD79F98}"/>
    <cellStyle name="Normal 6 3 3" xfId="588" xr:uid="{247DF668-7B54-475C-B18B-9277D5925C75}"/>
    <cellStyle name="Normal 6 4" xfId="204" xr:uid="{6CC467D2-9C95-465F-A1D2-72FE81DD9280}"/>
    <cellStyle name="Normal 6 5" xfId="256" xr:uid="{7671382B-72C6-47BE-B429-B5FE878A8AD4}"/>
    <cellStyle name="Normal 6 5 2" xfId="451" xr:uid="{890405AF-8EA1-4686-98E9-5B4B1FE1A9C1}"/>
    <cellStyle name="Normal 6 5 2 2" xfId="778" xr:uid="{5F2469D6-2BDA-4F24-8078-46D3AF0CB2A5}"/>
    <cellStyle name="Normal 6 5 3" xfId="618" xr:uid="{AA12FAEF-96AE-4E73-817F-A0E2584AE4BB}"/>
    <cellStyle name="Normal 6 6" xfId="271" xr:uid="{C806380D-AF6A-4440-B145-3B12938AFD8B}"/>
    <cellStyle name="Normal 6 6 2" xfId="627" xr:uid="{6774CE75-1336-4893-BD16-D0942FF7E091}"/>
    <cellStyle name="Normal 6 7" xfId="585" xr:uid="{6D119E8D-630F-463E-BB10-1FD803B740D2}"/>
    <cellStyle name="Normal 7" xfId="205" xr:uid="{FA9B2192-8AA5-4E6B-8416-5A514EBD086F}"/>
    <cellStyle name="Normal 7 2" xfId="206" xr:uid="{D5B16F74-1C16-446B-A439-18DA22EBAB1C}"/>
    <cellStyle name="Normal 7 3" xfId="207" xr:uid="{D7E67F7A-E4CD-4566-97E8-A19177A0AEC2}"/>
    <cellStyle name="Normal 8" xfId="208" xr:uid="{7F397814-A803-4C84-BDF4-F916776EFC56}"/>
    <cellStyle name="Normal 9" xfId="209" xr:uid="{502B4F63-57ED-48D9-A08C-B0030A1769C1}"/>
    <cellStyle name="Note 2" xfId="210" xr:uid="{8E9FAC1E-4140-4A34-BDBD-C6F4AD5314FF}"/>
    <cellStyle name="Note 2 2" xfId="422" xr:uid="{68C51886-3354-4608-87CE-D7F84CC1E923}"/>
    <cellStyle name="Note 2 3" xfId="300" xr:uid="{D1520E87-E3C2-4F39-9D5E-ED8DFEA21A8E}"/>
    <cellStyle name="Note 2 3 2" xfId="636" xr:uid="{F174514F-CBBC-4BEA-A646-DD58E8F03BA8}"/>
    <cellStyle name="Note 3" xfId="295" xr:uid="{644C2C4F-FFAA-44F8-8141-C95C47D861D0}"/>
    <cellStyle name="Note 3 2" xfId="633" xr:uid="{68DEDC89-24AA-436D-ABD8-9BA8D6C29FC9}"/>
    <cellStyle name="Note 4" xfId="819" xr:uid="{FA2703C7-703B-4362-B986-E2AA3BDD8A0F}"/>
    <cellStyle name="Output" xfId="23" builtinId="21" customBuiltin="1"/>
    <cellStyle name="Output 2" xfId="211" xr:uid="{5AD0F709-96E4-4D21-BE9F-2A0AD95820FE}"/>
    <cellStyle name="Output 3" xfId="263" xr:uid="{CA66A009-2E91-4251-BD87-2E5DED7792BA}"/>
    <cellStyle name="Percent" xfId="11" builtinId="5" customBuiltin="1"/>
    <cellStyle name="Percent 10" xfId="781" xr:uid="{BB62E790-F1AC-4896-BA72-9B70D1AE6F3D}"/>
    <cellStyle name="Percent 2" xfId="48" xr:uid="{AB4DD2ED-6C29-464B-B256-D20BC06E153F}"/>
    <cellStyle name="Percent 2 2" xfId="212" xr:uid="{921CC79E-1C58-4D38-AC5C-D13EF4A32433}"/>
    <cellStyle name="Percent 2 2 2" xfId="213" xr:uid="{465E2CBA-F364-4E39-A22E-36BB99FBF6FB}"/>
    <cellStyle name="Percent 2 2 2 2" xfId="214" xr:uid="{62787765-8AF7-42D1-A1D6-F1218A36AEBD}"/>
    <cellStyle name="Percent 2 2 2 2 2" xfId="423" xr:uid="{C4D199B2-96A8-416C-9854-FE34CE9700B9}"/>
    <cellStyle name="Percent 2 2 2 2 2 2" xfId="751" xr:uid="{05474F95-1D65-42C0-9BC3-11380EAB0EB9}"/>
    <cellStyle name="Percent 2 2 2 2 3" xfId="589" xr:uid="{66264352-CA8F-4DCD-B7F1-61F2675266B6}"/>
    <cellStyle name="Percent 2 2 3" xfId="215" xr:uid="{60DA5C4B-6D1B-4B80-8E91-456912846C56}"/>
    <cellStyle name="Percent 2 2 3 2" xfId="424" xr:uid="{C6D1146F-84A4-48F0-978B-4248AC4B8146}"/>
    <cellStyle name="Percent 2 2 3 2 2" xfId="752" xr:uid="{CED382B3-A731-48A9-92C4-59CF68116CB9}"/>
    <cellStyle name="Percent 2 2 3 3" xfId="590" xr:uid="{31EAEC12-0EC8-423A-ABA1-FAD0C8862D5D}"/>
    <cellStyle name="Percent 2 3" xfId="216" xr:uid="{330F433D-6CB3-4D38-81CD-E56F92603239}"/>
    <cellStyle name="Percent 2 3 2" xfId="217" xr:uid="{287276C2-C786-4DDC-BD08-695D274C6749}"/>
    <cellStyle name="Percent 2 3 3" xfId="218" xr:uid="{B6AF7A26-433D-49D0-8802-1B1297D09852}"/>
    <cellStyle name="Percent 2 3 3 2" xfId="426" xr:uid="{03B85D05-4883-4A31-BB95-358BAD4520A8}"/>
    <cellStyle name="Percent 2 3 3 2 2" xfId="754" xr:uid="{F05436DA-ED96-450C-8F7F-A10701F6DE85}"/>
    <cellStyle name="Percent 2 3 3 3" xfId="592" xr:uid="{B70DEA17-1D2B-409F-B2F3-9C67DDFF2DB5}"/>
    <cellStyle name="Percent 2 3 4" xfId="425" xr:uid="{CEEBDD07-74A2-4DE2-8F0D-C8F89A038317}"/>
    <cellStyle name="Percent 2 3 4 2" xfId="753" xr:uid="{2D59C83E-3039-496D-8372-1F70565AC14B}"/>
    <cellStyle name="Percent 2 3 5" xfId="591" xr:uid="{532AAD76-4EDF-4B1A-ACFD-4196EC610745}"/>
    <cellStyle name="Percent 2 4" xfId="219" xr:uid="{EE302725-C2F4-45F1-B873-9B2AEBD918C5}"/>
    <cellStyle name="Percent 2 4 2" xfId="220" xr:uid="{7CEF0AF8-7517-47B6-8DBD-2028C0E57DDE}"/>
    <cellStyle name="Percent 2 4 2 2" xfId="428" xr:uid="{BE112A73-C1F0-4886-81BA-5F7E76D6B62F}"/>
    <cellStyle name="Percent 2 4 2 2 2" xfId="756" xr:uid="{83D06199-9134-4DF3-928E-1E7C3D61D90E}"/>
    <cellStyle name="Percent 2 4 2 3" xfId="594" xr:uid="{FB00E7EC-313B-4BDF-AF0D-22AC490B08D3}"/>
    <cellStyle name="Percent 2 4 3" xfId="427" xr:uid="{F1B39B05-099A-446B-8798-6B104A40F154}"/>
    <cellStyle name="Percent 2 4 3 2" xfId="755" xr:uid="{EA981238-6C4D-46E3-8479-EDD9E8D4BE28}"/>
    <cellStyle name="Percent 2 4 4" xfId="593" xr:uid="{989BC003-2BDF-4931-832D-3185FAA9C799}"/>
    <cellStyle name="Percent 2 5" xfId="221" xr:uid="{7186D29B-234F-4E28-AE30-73FA2FA9B3E0}"/>
    <cellStyle name="Percent 2 6" xfId="222" xr:uid="{A34A858B-0BA3-49F1-BDB9-0474F5597304}"/>
    <cellStyle name="Percent 2 6 2" xfId="429" xr:uid="{D0DFA9C3-8D84-4EFF-B870-1F29FAF55382}"/>
    <cellStyle name="Percent 2 6 2 2" xfId="757" xr:uid="{EDE80C06-CA51-4458-926A-777AE1E1EE6D}"/>
    <cellStyle name="Percent 2 6 3" xfId="595" xr:uid="{7715729F-C0E5-4FA8-AE46-E40E336F9B8C}"/>
    <cellStyle name="Percent 3" xfId="223" xr:uid="{037C895D-5DDD-4E26-B942-1FBD03D3025C}"/>
    <cellStyle name="Percent 3 2" xfId="224" xr:uid="{928EC71D-4736-46B2-BDBB-C4B60232A7BA}"/>
    <cellStyle name="Percent 3 2 2" xfId="225" xr:uid="{7B524610-BEE9-4C81-9348-53251F5AFE58}"/>
    <cellStyle name="Percent 3 2 2 2" xfId="430" xr:uid="{844D40E4-CA90-4732-AE91-5FC42BA2A911}"/>
    <cellStyle name="Percent 3 2 2 2 2" xfId="758" xr:uid="{5BA6BAD6-9E19-468D-92C5-B5C48D5DD536}"/>
    <cellStyle name="Percent 3 2 2 3" xfId="596" xr:uid="{95C9296D-9F24-4766-B34E-91EB294A3999}"/>
    <cellStyle name="Percent 3 3" xfId="226" xr:uid="{2C543AB8-C8D6-4E59-A898-A4F5160464BA}"/>
    <cellStyle name="Percent 3 3 2" xfId="227" xr:uid="{16C9D4E5-A2EC-4F89-AE97-998693EBACD4}"/>
    <cellStyle name="Percent 3 3 2 2" xfId="228" xr:uid="{13A8D035-57DD-4CD3-A596-E08CFC78777F}"/>
    <cellStyle name="Percent 3 3 2 2 2" xfId="433" xr:uid="{9DAD6676-C3CE-409B-99BA-A258D5F0579E}"/>
    <cellStyle name="Percent 3 3 2 2 2 2" xfId="761" xr:uid="{4CC069FF-C8AC-47C1-A9DF-BC147EBA5065}"/>
    <cellStyle name="Percent 3 3 2 2 3" xfId="599" xr:uid="{CEE66132-049B-47AE-ABB3-B8FCD36BB190}"/>
    <cellStyle name="Percent 3 3 2 3" xfId="432" xr:uid="{889894CF-7BA4-4B50-A792-CBF4E5D80834}"/>
    <cellStyle name="Percent 3 3 2 3 2" xfId="760" xr:uid="{26BAE702-A2D3-486E-AEBA-016B69EA44BC}"/>
    <cellStyle name="Percent 3 3 2 4" xfId="598" xr:uid="{EE52ED71-3475-40E7-91EB-43CDEEF3030C}"/>
    <cellStyle name="Percent 3 3 3" xfId="229" xr:uid="{CB98FEBE-1D4D-48C9-A876-8904E91DD3F6}"/>
    <cellStyle name="Percent 3 3 3 2" xfId="434" xr:uid="{36F5E8BE-70DE-4964-8D0A-516F2570DC5F}"/>
    <cellStyle name="Percent 3 3 3 2 2" xfId="762" xr:uid="{0A411B10-648C-4CC1-984B-2509FDF61891}"/>
    <cellStyle name="Percent 3 3 3 3" xfId="600" xr:uid="{E1D604B7-4245-47C2-A215-AC65D526C74C}"/>
    <cellStyle name="Percent 3 3 4" xfId="431" xr:uid="{B6B1BB52-3E77-4B5E-B555-8A10C3C73C00}"/>
    <cellStyle name="Percent 3 3 4 2" xfId="759" xr:uid="{A8E673F2-28D4-44A4-AAB9-A67F02F505CB}"/>
    <cellStyle name="Percent 3 3 5" xfId="597" xr:uid="{3D0A5762-9F46-46D6-AF34-60F6C5F86174}"/>
    <cellStyle name="Percent 3 4" xfId="230" xr:uid="{B58A8515-380C-4F1A-8028-A6AA4E8ECB8C}"/>
    <cellStyle name="Percent 3 4 2" xfId="231" xr:uid="{56036A20-9FA1-477B-B579-23F1FD715482}"/>
    <cellStyle name="Percent 3 4 2 2" xfId="436" xr:uid="{0C40289D-0171-48B1-992C-6A1CCBA45E36}"/>
    <cellStyle name="Percent 3 4 2 2 2" xfId="764" xr:uid="{AB5717DF-6C45-4AC7-B062-6A691E321C75}"/>
    <cellStyle name="Percent 3 4 2 3" xfId="602" xr:uid="{FF8669A4-D762-4E54-A8D1-2BDFF106BE1C}"/>
    <cellStyle name="Percent 3 4 3" xfId="435" xr:uid="{287B5B82-F5B1-4852-8B95-BD49E26D4D8A}"/>
    <cellStyle name="Percent 3 4 3 2" xfId="763" xr:uid="{C6DE0AAD-3F38-46BE-B9A3-4C8C6EB31F1A}"/>
    <cellStyle name="Percent 3 4 4" xfId="601" xr:uid="{CBC760C0-92EF-483B-BA74-2A4E4B363062}"/>
    <cellStyle name="Percent 3 5" xfId="232" xr:uid="{370224D8-415E-438F-BB2E-790B029A3C4D}"/>
    <cellStyle name="Percent 3 5 2" xfId="437" xr:uid="{322B1936-C2E4-4080-AC37-2BEFFA683DF1}"/>
    <cellStyle name="Percent 3 5 2 2" xfId="765" xr:uid="{13374CEB-F17F-4681-B123-C089F0C75C47}"/>
    <cellStyle name="Percent 3 5 3" xfId="603" xr:uid="{6A772A32-13DF-4377-834E-182A2E7F8E0B}"/>
    <cellStyle name="Percent 4" xfId="233" xr:uid="{F880F870-BB40-4D17-B745-0B61714584E0}"/>
    <cellStyle name="Percent 5" xfId="234" xr:uid="{283EE9E1-6376-4F8E-A14B-3DF586CFD525}"/>
    <cellStyle name="Percent 5 2" xfId="235" xr:uid="{E0CFCA4D-F1AD-4729-9720-4CBDD7B017B7}"/>
    <cellStyle name="Percent 5 2 2" xfId="236" xr:uid="{EDEE23E8-2670-4816-9C65-6255EF194E4D}"/>
    <cellStyle name="Percent 5 2 2 2" xfId="440" xr:uid="{30F64D56-361F-419A-8ED3-2B1A38F54FB9}"/>
    <cellStyle name="Percent 5 2 2 2 2" xfId="768" xr:uid="{FF0FAB9F-CDF6-4655-81BB-A2ACB5BA3C92}"/>
    <cellStyle name="Percent 5 2 2 3" xfId="606" xr:uid="{8C4F5703-E880-4FE0-829F-5EF69D975BF0}"/>
    <cellStyle name="Percent 5 2 3" xfId="439" xr:uid="{E20B4489-FA13-4AEF-BCB1-7FF94A0BC85A}"/>
    <cellStyle name="Percent 5 2 3 2" xfId="767" xr:uid="{43C88C04-D475-46D4-915A-837A860A0984}"/>
    <cellStyle name="Percent 5 2 4" xfId="605" xr:uid="{9028AF30-18B5-4333-9827-8AEB1B84E152}"/>
    <cellStyle name="Percent 5 3" xfId="237" xr:uid="{A396210E-F724-4A3B-A10B-DA03DFFDD43B}"/>
    <cellStyle name="Percent 5 3 2" xfId="441" xr:uid="{D1BC2752-9701-4596-AA6A-A603594F8311}"/>
    <cellStyle name="Percent 5 3 2 2" xfId="769" xr:uid="{E915FF8E-2A6C-4088-9F32-0FA793DB3840}"/>
    <cellStyle name="Percent 5 3 3" xfId="607" xr:uid="{DCC5C67D-BBDD-463E-B39D-74F602E3DEE6}"/>
    <cellStyle name="Percent 5 4" xfId="438" xr:uid="{91EAE71E-9B76-4C2F-91C2-9E2D9D5A73AF}"/>
    <cellStyle name="Percent 5 4 2" xfId="766" xr:uid="{31041AFA-0CCD-43EE-9118-3621CFCAF67D}"/>
    <cellStyle name="Percent 5 5" xfId="604" xr:uid="{1B958F41-02E0-4669-A94A-A95E79A29B7B}"/>
    <cellStyle name="Percent 6" xfId="238" xr:uid="{6D4E71DD-E200-425E-8E5C-DFAEB226F4EC}"/>
    <cellStyle name="Percent 6 2" xfId="239" xr:uid="{EC695242-17F6-48E6-AB44-76C239CCA2E1}"/>
    <cellStyle name="Percent 6 2 2" xfId="240" xr:uid="{B7C407F7-EA7F-445D-BE51-B73DA58EFA79}"/>
    <cellStyle name="Percent 6 2 2 2" xfId="444" xr:uid="{2BAB2B36-0E0E-49D0-830D-6F7374E4D4F0}"/>
    <cellStyle name="Percent 6 2 2 2 2" xfId="772" xr:uid="{F916CB7F-C5DE-495F-9F71-07816B5202A8}"/>
    <cellStyle name="Percent 6 2 2 3" xfId="610" xr:uid="{5429947A-D383-4222-B05A-40CF309CEAB1}"/>
    <cellStyle name="Percent 6 2 3" xfId="443" xr:uid="{DD25DCFE-54D0-4EF6-835E-BA32312B53C7}"/>
    <cellStyle name="Percent 6 2 3 2" xfId="771" xr:uid="{C1701F6A-A975-4EE5-8E67-93B6DC6C071F}"/>
    <cellStyle name="Percent 6 2 4" xfId="609" xr:uid="{617C830F-F1C6-4666-B0DE-474B68ADC4D5}"/>
    <cellStyle name="Percent 6 3" xfId="241" xr:uid="{4D15655D-96C6-42C5-A7FD-87A72B560E37}"/>
    <cellStyle name="Percent 6 3 2" xfId="445" xr:uid="{725C786F-58B5-4A8F-9DE3-F5A09E41F1FE}"/>
    <cellStyle name="Percent 6 3 2 2" xfId="773" xr:uid="{2336E8D6-2DBA-44E9-8377-49EF7FF59B41}"/>
    <cellStyle name="Percent 6 3 3" xfId="611" xr:uid="{FCA7DB3A-03B7-4312-805D-F6BAE57F8AE4}"/>
    <cellStyle name="Percent 6 4" xfId="442" xr:uid="{893AAB8C-3CFE-4D73-9BED-82B8D7FE76C6}"/>
    <cellStyle name="Percent 6 4 2" xfId="770" xr:uid="{25AD1A9F-6DB6-4307-BA29-C519EF1CA241}"/>
    <cellStyle name="Percent 6 5" xfId="608" xr:uid="{7C3083D3-60A8-4122-9CD8-867D32BF2357}"/>
    <cellStyle name="Percent 7" xfId="242" xr:uid="{71DF0CA5-6E1F-4A13-9873-C3646C995A89}"/>
    <cellStyle name="Percent 8" xfId="262" xr:uid="{1C11AA0B-DF1F-4314-95D6-75824018BD24}"/>
    <cellStyle name="Percent 9" xfId="297" xr:uid="{DCDDF1EA-464B-46D0-9CA1-8F689BA0ADDF}"/>
    <cellStyle name="TheMA_Background" xfId="257" xr:uid="{59FA87EA-62BF-4F9E-889C-4A7FAA525DCB}"/>
    <cellStyle name="Title" xfId="18" builtinId="15" customBuiltin="1"/>
    <cellStyle name="Title 2" xfId="622" xr:uid="{884D11BE-F5FA-4F05-BDD9-4841B687B618}"/>
    <cellStyle name="Total" xfId="25" builtinId="25" customBuiltin="1"/>
    <cellStyle name="Total 2" xfId="243" xr:uid="{869C465C-5CE4-474E-B67C-46C941E76A6C}"/>
    <cellStyle name="Tusenskille 2" xfId="799" xr:uid="{4800EFEA-B131-4206-8C1F-801D770530AE}"/>
    <cellStyle name="Valgcelle" xfId="10" xr:uid="{00000000-0005-0000-0000-000014000000}"/>
    <cellStyle name="Warning Text" xfId="17" builtinId="11" customBuiltin="1"/>
    <cellStyle name="Warning Text 2" xfId="244" xr:uid="{15B4BAD6-7FFC-4D28-933C-0DF9F2030C35}"/>
    <cellStyle name="Warning Text 3" xfId="282" xr:uid="{AB7CEABB-CF81-4D1B-B5F1-FA29CBE1F96B}"/>
    <cellStyle name="Warning Text 4" xfId="787" xr:uid="{13868A0D-43F7-44D2-AA5C-1419C720F01C}"/>
    <cellStyle name="Warning Text 5" xfId="811" xr:uid="{DB9D8D5D-42F1-43CF-A6FF-CF20954133D1}"/>
  </cellStyles>
  <dxfs count="0"/>
  <tableStyles count="0" defaultTableStyle="TableStyleMedium2" defaultPivotStyle="PivotStyleLight16"/>
  <colors>
    <mruColors>
      <color rgb="FFFACD41"/>
      <color rgb="FF285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'El. v. CBG Energipris varierer'!$I$32</c:f>
              <c:strCache>
                <c:ptCount val="1"/>
                <c:pt idx="0">
                  <c:v>CBG Hi</c:v>
                </c:pt>
              </c:strCache>
            </c:strRef>
          </c:tx>
          <c:spPr>
            <a:ln w="19050" cap="rnd">
              <a:solidFill>
                <a:schemeClr val="accent1"/>
              </a:solidFill>
              <a:round/>
            </a:ln>
            <a:effectLst/>
          </c:spPr>
          <c:marker>
            <c:symbol val="none"/>
          </c:marker>
          <c:xVal>
            <c:numRef>
              <c:f>'El. v. CBG Energipris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Energipris varierer'!$J$32:$AD$32</c:f>
              <c:numCache>
                <c:formatCode>General</c:formatCode>
                <c:ptCount val="21"/>
                <c:pt idx="0">
                  <c:v>703846.56897749123</c:v>
                </c:pt>
                <c:pt idx="1">
                  <c:v>785896.56897749123</c:v>
                </c:pt>
                <c:pt idx="2">
                  <c:v>867946.56897749123</c:v>
                </c:pt>
                <c:pt idx="3">
                  <c:v>949996.56897749123</c:v>
                </c:pt>
                <c:pt idx="4">
                  <c:v>1032046.5689774912</c:v>
                </c:pt>
                <c:pt idx="5">
                  <c:v>1114096.5689774912</c:v>
                </c:pt>
                <c:pt idx="6">
                  <c:v>1196146.5689774912</c:v>
                </c:pt>
                <c:pt idx="7">
                  <c:v>1278196.5689774912</c:v>
                </c:pt>
                <c:pt idx="8">
                  <c:v>1360246.5689774912</c:v>
                </c:pt>
                <c:pt idx="9">
                  <c:v>1442296.5689774912</c:v>
                </c:pt>
                <c:pt idx="10">
                  <c:v>1524346.5689774912</c:v>
                </c:pt>
                <c:pt idx="11">
                  <c:v>1606396.5689774912</c:v>
                </c:pt>
                <c:pt idx="12">
                  <c:v>1688446.5689774912</c:v>
                </c:pt>
                <c:pt idx="13">
                  <c:v>1770496.5689774912</c:v>
                </c:pt>
                <c:pt idx="14">
                  <c:v>1852546.5689774912</c:v>
                </c:pt>
                <c:pt idx="15">
                  <c:v>1934596.5689774912</c:v>
                </c:pt>
                <c:pt idx="16">
                  <c:v>2016646.5689774912</c:v>
                </c:pt>
                <c:pt idx="17">
                  <c:v>2098696.568977491</c:v>
                </c:pt>
                <c:pt idx="18">
                  <c:v>2180746.568977491</c:v>
                </c:pt>
                <c:pt idx="19">
                  <c:v>2262796.568977491</c:v>
                </c:pt>
                <c:pt idx="20">
                  <c:v>2344846.568977491</c:v>
                </c:pt>
              </c:numCache>
            </c:numRef>
          </c:yVal>
          <c:smooth val="1"/>
          <c:extLst>
            <c:ext xmlns:c16="http://schemas.microsoft.com/office/drawing/2014/chart" uri="{C3380CC4-5D6E-409C-BE32-E72D297353CC}">
              <c16:uniqueId val="{00000000-8EBF-4230-B5BF-77164B353E57}"/>
            </c:ext>
          </c:extLst>
        </c:ser>
        <c:ser>
          <c:idx val="1"/>
          <c:order val="1"/>
          <c:tx>
            <c:strRef>
              <c:f>'El. v. CBG Energipris varierer'!$I$33</c:f>
              <c:strCache>
                <c:ptCount val="1"/>
                <c:pt idx="0">
                  <c:v>CBG Low</c:v>
                </c:pt>
              </c:strCache>
            </c:strRef>
          </c:tx>
          <c:spPr>
            <a:ln w="19050" cap="rnd">
              <a:solidFill>
                <a:schemeClr val="accent2"/>
              </a:solidFill>
              <a:round/>
            </a:ln>
            <a:effectLst/>
          </c:spPr>
          <c:marker>
            <c:symbol val="none"/>
          </c:marker>
          <c:xVal>
            <c:numRef>
              <c:f>'El. v. CBG Energipris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Energipris varierer'!$J$33:$AD$33</c:f>
              <c:numCache>
                <c:formatCode>General</c:formatCode>
                <c:ptCount val="21"/>
                <c:pt idx="0">
                  <c:v>665146.56897749123</c:v>
                </c:pt>
                <c:pt idx="1">
                  <c:v>737521.56897749123</c:v>
                </c:pt>
                <c:pt idx="2">
                  <c:v>809896.56897749123</c:v>
                </c:pt>
                <c:pt idx="3">
                  <c:v>882271.56897749123</c:v>
                </c:pt>
                <c:pt idx="4">
                  <c:v>954646.56897749112</c:v>
                </c:pt>
                <c:pt idx="5">
                  <c:v>1027021.5689774911</c:v>
                </c:pt>
                <c:pt idx="6">
                  <c:v>1099396.568977491</c:v>
                </c:pt>
                <c:pt idx="7">
                  <c:v>1171771.568977491</c:v>
                </c:pt>
                <c:pt idx="8">
                  <c:v>1244146.568977491</c:v>
                </c:pt>
                <c:pt idx="9">
                  <c:v>1316521.568977491</c:v>
                </c:pt>
                <c:pt idx="10">
                  <c:v>1388896.568977491</c:v>
                </c:pt>
                <c:pt idx="11">
                  <c:v>1461271.568977491</c:v>
                </c:pt>
                <c:pt idx="12">
                  <c:v>1533646.568977491</c:v>
                </c:pt>
                <c:pt idx="13">
                  <c:v>1606021.568977491</c:v>
                </c:pt>
                <c:pt idx="14">
                  <c:v>1678396.568977491</c:v>
                </c:pt>
                <c:pt idx="15">
                  <c:v>1750771.568977491</c:v>
                </c:pt>
                <c:pt idx="16">
                  <c:v>1823146.568977491</c:v>
                </c:pt>
                <c:pt idx="17">
                  <c:v>1895521.568977491</c:v>
                </c:pt>
                <c:pt idx="18">
                  <c:v>1967896.568977491</c:v>
                </c:pt>
                <c:pt idx="19">
                  <c:v>2040271.568977491</c:v>
                </c:pt>
                <c:pt idx="20">
                  <c:v>2112646.568977491</c:v>
                </c:pt>
              </c:numCache>
            </c:numRef>
          </c:yVal>
          <c:smooth val="1"/>
          <c:extLst>
            <c:ext xmlns:c16="http://schemas.microsoft.com/office/drawing/2014/chart" uri="{C3380CC4-5D6E-409C-BE32-E72D297353CC}">
              <c16:uniqueId val="{00000001-8EBF-4230-B5BF-77164B353E57}"/>
            </c:ext>
          </c:extLst>
        </c:ser>
        <c:ser>
          <c:idx val="2"/>
          <c:order val="2"/>
          <c:tx>
            <c:strRef>
              <c:f>'El. v. CBG Energipris varierer'!$I$34</c:f>
              <c:strCache>
                <c:ptCount val="1"/>
                <c:pt idx="0">
                  <c:v>El Hi</c:v>
                </c:pt>
              </c:strCache>
            </c:strRef>
          </c:tx>
          <c:spPr>
            <a:ln w="19050" cap="rnd">
              <a:solidFill>
                <a:schemeClr val="accent3"/>
              </a:solidFill>
              <a:round/>
            </a:ln>
            <a:effectLst/>
          </c:spPr>
          <c:marker>
            <c:symbol val="none"/>
          </c:marker>
          <c:xVal>
            <c:numRef>
              <c:f>'El. v. CBG Energipris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Energipris varierer'!$J$34:$AD$34</c:f>
              <c:numCache>
                <c:formatCode>General</c:formatCode>
                <c:ptCount val="21"/>
                <c:pt idx="0">
                  <c:v>873876.67644147319</c:v>
                </c:pt>
                <c:pt idx="1">
                  <c:v>917874.07644147321</c:v>
                </c:pt>
                <c:pt idx="2">
                  <c:v>961871.47644147323</c:v>
                </c:pt>
                <c:pt idx="3">
                  <c:v>1005868.8764414731</c:v>
                </c:pt>
                <c:pt idx="4">
                  <c:v>1049866.2764414733</c:v>
                </c:pt>
                <c:pt idx="5">
                  <c:v>1093863.6764414732</c:v>
                </c:pt>
                <c:pt idx="6">
                  <c:v>1137861.0764414733</c:v>
                </c:pt>
                <c:pt idx="7">
                  <c:v>1181858.4764414732</c:v>
                </c:pt>
                <c:pt idx="8">
                  <c:v>1225855.8764414731</c:v>
                </c:pt>
                <c:pt idx="9">
                  <c:v>1269853.276441473</c:v>
                </c:pt>
                <c:pt idx="10">
                  <c:v>1313850.6764414732</c:v>
                </c:pt>
                <c:pt idx="11">
                  <c:v>1357848.0764414733</c:v>
                </c:pt>
                <c:pt idx="12">
                  <c:v>1401845.4764414732</c:v>
                </c:pt>
                <c:pt idx="13">
                  <c:v>1445842.8764414731</c:v>
                </c:pt>
                <c:pt idx="14">
                  <c:v>1489840.276441473</c:v>
                </c:pt>
                <c:pt idx="15">
                  <c:v>1533837.6764414732</c:v>
                </c:pt>
                <c:pt idx="16">
                  <c:v>1577835.0764414733</c:v>
                </c:pt>
                <c:pt idx="17">
                  <c:v>1621832.4764414732</c:v>
                </c:pt>
                <c:pt idx="18">
                  <c:v>1665829.8764414731</c:v>
                </c:pt>
                <c:pt idx="19">
                  <c:v>1709827.276441473</c:v>
                </c:pt>
                <c:pt idx="20">
                  <c:v>1753824.6764414734</c:v>
                </c:pt>
              </c:numCache>
            </c:numRef>
          </c:yVal>
          <c:smooth val="1"/>
          <c:extLst>
            <c:ext xmlns:c16="http://schemas.microsoft.com/office/drawing/2014/chart" uri="{C3380CC4-5D6E-409C-BE32-E72D297353CC}">
              <c16:uniqueId val="{00000002-8EBF-4230-B5BF-77164B353E57}"/>
            </c:ext>
          </c:extLst>
        </c:ser>
        <c:ser>
          <c:idx val="3"/>
          <c:order val="3"/>
          <c:tx>
            <c:strRef>
              <c:f>'El. v. CBG Energipris varierer'!$I$35</c:f>
              <c:strCache>
                <c:ptCount val="1"/>
                <c:pt idx="0">
                  <c:v>El Low</c:v>
                </c:pt>
              </c:strCache>
            </c:strRef>
          </c:tx>
          <c:spPr>
            <a:ln w="19050" cap="rnd">
              <a:solidFill>
                <a:schemeClr val="accent4"/>
              </a:solidFill>
              <a:round/>
            </a:ln>
            <a:effectLst/>
          </c:spPr>
          <c:marker>
            <c:symbol val="none"/>
          </c:marker>
          <c:xVal>
            <c:numRef>
              <c:f>'El. v. CBG Energipris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Energipris varierer'!$J$35:$AD$35</c:f>
              <c:numCache>
                <c:formatCode>General</c:formatCode>
                <c:ptCount val="21"/>
                <c:pt idx="0">
                  <c:v>858036.67644147319</c:v>
                </c:pt>
                <c:pt idx="1">
                  <c:v>898074.07644147321</c:v>
                </c:pt>
                <c:pt idx="2">
                  <c:v>938111.47644147323</c:v>
                </c:pt>
                <c:pt idx="3">
                  <c:v>978148.87644147326</c:v>
                </c:pt>
                <c:pt idx="4">
                  <c:v>1018186.2764414733</c:v>
                </c:pt>
                <c:pt idx="5">
                  <c:v>1058223.6764414732</c:v>
                </c:pt>
                <c:pt idx="6">
                  <c:v>1098261.0764414733</c:v>
                </c:pt>
                <c:pt idx="7">
                  <c:v>1138298.4764414732</c:v>
                </c:pt>
                <c:pt idx="8">
                  <c:v>1178335.8764414731</c:v>
                </c:pt>
                <c:pt idx="9">
                  <c:v>1218373.2764414733</c:v>
                </c:pt>
                <c:pt idx="10">
                  <c:v>1258410.6764414734</c:v>
                </c:pt>
                <c:pt idx="11">
                  <c:v>1298448.0764414733</c:v>
                </c:pt>
                <c:pt idx="12">
                  <c:v>1338485.4764414732</c:v>
                </c:pt>
                <c:pt idx="13">
                  <c:v>1378522.8764414731</c:v>
                </c:pt>
                <c:pt idx="14">
                  <c:v>1418560.2764414733</c:v>
                </c:pt>
                <c:pt idx="15">
                  <c:v>1458597.6764414734</c:v>
                </c:pt>
                <c:pt idx="16">
                  <c:v>1498635.0764414733</c:v>
                </c:pt>
                <c:pt idx="17">
                  <c:v>1538672.4764414732</c:v>
                </c:pt>
                <c:pt idx="18">
                  <c:v>1578709.8764414731</c:v>
                </c:pt>
                <c:pt idx="19">
                  <c:v>1618747.2764414733</c:v>
                </c:pt>
                <c:pt idx="20">
                  <c:v>1658784.6764414734</c:v>
                </c:pt>
              </c:numCache>
            </c:numRef>
          </c:yVal>
          <c:smooth val="1"/>
          <c:extLst>
            <c:ext xmlns:c16="http://schemas.microsoft.com/office/drawing/2014/chart" uri="{C3380CC4-5D6E-409C-BE32-E72D297353CC}">
              <c16:uniqueId val="{00000003-8EBF-4230-B5BF-77164B353E57}"/>
            </c:ext>
          </c:extLst>
        </c:ser>
        <c:dLbls>
          <c:showLegendKey val="0"/>
          <c:showVal val="0"/>
          <c:showCatName val="0"/>
          <c:showSerName val="0"/>
          <c:showPercent val="0"/>
          <c:showBubbleSize val="0"/>
        </c:dLbls>
        <c:axId val="552735775"/>
        <c:axId val="552737023"/>
      </c:scatterChart>
      <c:valAx>
        <c:axId val="55273577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7023"/>
        <c:crosses val="autoZero"/>
        <c:crossBetween val="midCat"/>
      </c:valAx>
      <c:valAx>
        <c:axId val="552737023"/>
        <c:scaling>
          <c:orientation val="minMax"/>
          <c:min val="6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577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Sammenligning årlige kostnader over årlig kjørelengde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'El. v. CBG Investering varierer'!$I$32</c:f>
              <c:strCache>
                <c:ptCount val="1"/>
                <c:pt idx="0">
                  <c:v>CBG Hi</c:v>
                </c:pt>
              </c:strCache>
            </c:strRef>
          </c:tx>
          <c:spPr>
            <a:ln w="19050" cap="rnd">
              <a:solidFill>
                <a:schemeClr val="accent1"/>
              </a:solidFill>
              <a:round/>
            </a:ln>
            <a:effectLst/>
          </c:spPr>
          <c:marker>
            <c:symbol val="none"/>
          </c:marker>
          <c:xVal>
            <c:numRef>
              <c:f>'El. v. CBG Investering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Investering varierer'!$J$32:$AD$32</c:f>
              <c:numCache>
                <c:formatCode>General</c:formatCode>
                <c:ptCount val="21"/>
                <c:pt idx="0">
                  <c:v>770327.60829118872</c:v>
                </c:pt>
                <c:pt idx="1">
                  <c:v>842702.60829118872</c:v>
                </c:pt>
                <c:pt idx="2">
                  <c:v>915077.60829118872</c:v>
                </c:pt>
                <c:pt idx="3">
                  <c:v>987452.60829118872</c:v>
                </c:pt>
                <c:pt idx="4">
                  <c:v>1059827.6082911887</c:v>
                </c:pt>
                <c:pt idx="5">
                  <c:v>1132202.6082911887</c:v>
                </c:pt>
                <c:pt idx="6">
                  <c:v>1204577.6082911887</c:v>
                </c:pt>
                <c:pt idx="7">
                  <c:v>1276952.6082911887</c:v>
                </c:pt>
                <c:pt idx="8">
                  <c:v>1349327.6082911887</c:v>
                </c:pt>
                <c:pt idx="9">
                  <c:v>1421702.6082911887</c:v>
                </c:pt>
                <c:pt idx="10">
                  <c:v>1494077.6082911887</c:v>
                </c:pt>
                <c:pt idx="11">
                  <c:v>1566452.6082911885</c:v>
                </c:pt>
                <c:pt idx="12">
                  <c:v>1638827.6082911885</c:v>
                </c:pt>
                <c:pt idx="13">
                  <c:v>1711202.6082911885</c:v>
                </c:pt>
                <c:pt idx="14">
                  <c:v>1783577.6082911885</c:v>
                </c:pt>
                <c:pt idx="15">
                  <c:v>1855952.6082911885</c:v>
                </c:pt>
                <c:pt idx="16">
                  <c:v>1928327.6082911885</c:v>
                </c:pt>
                <c:pt idx="17">
                  <c:v>2000702.6082911885</c:v>
                </c:pt>
                <c:pt idx="18">
                  <c:v>2073077.6082911885</c:v>
                </c:pt>
                <c:pt idx="19">
                  <c:v>2145452.6082911883</c:v>
                </c:pt>
                <c:pt idx="20">
                  <c:v>2217827.6082911883</c:v>
                </c:pt>
              </c:numCache>
            </c:numRef>
          </c:yVal>
          <c:smooth val="1"/>
          <c:extLst>
            <c:ext xmlns:c16="http://schemas.microsoft.com/office/drawing/2014/chart" uri="{C3380CC4-5D6E-409C-BE32-E72D297353CC}">
              <c16:uniqueId val="{00000000-24B3-4352-B947-34F469BC1ED1}"/>
            </c:ext>
          </c:extLst>
        </c:ser>
        <c:ser>
          <c:idx val="1"/>
          <c:order val="1"/>
          <c:tx>
            <c:strRef>
              <c:f>'El. v. CBG Investering varierer'!$I$33</c:f>
              <c:strCache>
                <c:ptCount val="1"/>
                <c:pt idx="0">
                  <c:v>CBG Low</c:v>
                </c:pt>
              </c:strCache>
            </c:strRef>
          </c:tx>
          <c:spPr>
            <a:ln w="19050" cap="rnd">
              <a:solidFill>
                <a:schemeClr val="accent2"/>
              </a:solidFill>
              <a:round/>
            </a:ln>
            <a:effectLst/>
          </c:spPr>
          <c:marker>
            <c:symbol val="none"/>
          </c:marker>
          <c:xVal>
            <c:numRef>
              <c:f>'El. v. CBG Investering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Investering varierer'!$J$33:$AD$33</c:f>
              <c:numCache>
                <c:formatCode>General</c:formatCode>
                <c:ptCount val="21"/>
                <c:pt idx="0">
                  <c:v>665146.56897749123</c:v>
                </c:pt>
                <c:pt idx="1">
                  <c:v>737521.56897749123</c:v>
                </c:pt>
                <c:pt idx="2">
                  <c:v>809896.56897749123</c:v>
                </c:pt>
                <c:pt idx="3">
                  <c:v>882271.56897749123</c:v>
                </c:pt>
                <c:pt idx="4">
                  <c:v>954646.56897749112</c:v>
                </c:pt>
                <c:pt idx="5">
                  <c:v>1027021.5689774911</c:v>
                </c:pt>
                <c:pt idx="6">
                  <c:v>1099396.568977491</c:v>
                </c:pt>
                <c:pt idx="7">
                  <c:v>1171771.568977491</c:v>
                </c:pt>
                <c:pt idx="8">
                  <c:v>1244146.568977491</c:v>
                </c:pt>
                <c:pt idx="9">
                  <c:v>1316521.568977491</c:v>
                </c:pt>
                <c:pt idx="10">
                  <c:v>1388896.568977491</c:v>
                </c:pt>
                <c:pt idx="11">
                  <c:v>1461271.568977491</c:v>
                </c:pt>
                <c:pt idx="12">
                  <c:v>1533646.568977491</c:v>
                </c:pt>
                <c:pt idx="13">
                  <c:v>1606021.568977491</c:v>
                </c:pt>
                <c:pt idx="14">
                  <c:v>1678396.568977491</c:v>
                </c:pt>
                <c:pt idx="15">
                  <c:v>1750771.568977491</c:v>
                </c:pt>
                <c:pt idx="16">
                  <c:v>1823146.568977491</c:v>
                </c:pt>
                <c:pt idx="17">
                  <c:v>1895521.568977491</c:v>
                </c:pt>
                <c:pt idx="18">
                  <c:v>1967896.568977491</c:v>
                </c:pt>
                <c:pt idx="19">
                  <c:v>2040271.568977491</c:v>
                </c:pt>
                <c:pt idx="20">
                  <c:v>2112646.568977491</c:v>
                </c:pt>
              </c:numCache>
            </c:numRef>
          </c:yVal>
          <c:smooth val="1"/>
          <c:extLst>
            <c:ext xmlns:c16="http://schemas.microsoft.com/office/drawing/2014/chart" uri="{C3380CC4-5D6E-409C-BE32-E72D297353CC}">
              <c16:uniqueId val="{00000001-24B3-4352-B947-34F469BC1ED1}"/>
            </c:ext>
          </c:extLst>
        </c:ser>
        <c:ser>
          <c:idx val="2"/>
          <c:order val="2"/>
          <c:tx>
            <c:strRef>
              <c:f>'El. v. CBG Investering varierer'!$I$35</c:f>
              <c:strCache>
                <c:ptCount val="1"/>
                <c:pt idx="0">
                  <c:v>El Low</c:v>
                </c:pt>
              </c:strCache>
            </c:strRef>
          </c:tx>
          <c:spPr>
            <a:ln w="19050" cap="rnd">
              <a:solidFill>
                <a:schemeClr val="accent3"/>
              </a:solidFill>
              <a:round/>
            </a:ln>
            <a:effectLst/>
          </c:spPr>
          <c:marker>
            <c:symbol val="none"/>
          </c:marker>
          <c:xVal>
            <c:numRef>
              <c:f>'El. v. CBG Investering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Investering varierer'!$J$35:$AD$35</c:f>
              <c:numCache>
                <c:formatCode>General</c:formatCode>
                <c:ptCount val="21"/>
                <c:pt idx="0">
                  <c:v>868458.18011653889</c:v>
                </c:pt>
                <c:pt idx="1">
                  <c:v>908495.58011653891</c:v>
                </c:pt>
                <c:pt idx="2">
                  <c:v>948532.98011653894</c:v>
                </c:pt>
                <c:pt idx="3">
                  <c:v>988570.38011653896</c:v>
                </c:pt>
                <c:pt idx="4">
                  <c:v>1028607.780116539</c:v>
                </c:pt>
                <c:pt idx="5">
                  <c:v>1068645.1801165389</c:v>
                </c:pt>
                <c:pt idx="6">
                  <c:v>1108682.580116539</c:v>
                </c:pt>
                <c:pt idx="7">
                  <c:v>1148719.9801165389</c:v>
                </c:pt>
                <c:pt idx="8">
                  <c:v>1188757.3801165391</c:v>
                </c:pt>
                <c:pt idx="9">
                  <c:v>1228794.780116539</c:v>
                </c:pt>
                <c:pt idx="10">
                  <c:v>1268832.1801165389</c:v>
                </c:pt>
                <c:pt idx="11">
                  <c:v>1308869.5801165388</c:v>
                </c:pt>
                <c:pt idx="12">
                  <c:v>1348906.9801165389</c:v>
                </c:pt>
                <c:pt idx="13">
                  <c:v>1388944.3801165391</c:v>
                </c:pt>
                <c:pt idx="14">
                  <c:v>1428981.780116539</c:v>
                </c:pt>
                <c:pt idx="15">
                  <c:v>1469019.1801165389</c:v>
                </c:pt>
                <c:pt idx="16">
                  <c:v>1509056.580116539</c:v>
                </c:pt>
                <c:pt idx="17">
                  <c:v>1549093.9801165389</c:v>
                </c:pt>
                <c:pt idx="18">
                  <c:v>1589131.3801165391</c:v>
                </c:pt>
                <c:pt idx="19">
                  <c:v>1629168.780116539</c:v>
                </c:pt>
                <c:pt idx="20">
                  <c:v>1669206.1801165389</c:v>
                </c:pt>
              </c:numCache>
            </c:numRef>
          </c:yVal>
          <c:smooth val="1"/>
          <c:extLst>
            <c:ext xmlns:c16="http://schemas.microsoft.com/office/drawing/2014/chart" uri="{C3380CC4-5D6E-409C-BE32-E72D297353CC}">
              <c16:uniqueId val="{00000002-24B3-4352-B947-34F469BC1ED1}"/>
            </c:ext>
          </c:extLst>
        </c:ser>
        <c:ser>
          <c:idx val="3"/>
          <c:order val="3"/>
          <c:tx>
            <c:strRef>
              <c:f>'El. v. CBG Investering varierer'!$I$34</c:f>
              <c:strCache>
                <c:ptCount val="1"/>
                <c:pt idx="0">
                  <c:v>El Hi</c:v>
                </c:pt>
              </c:strCache>
            </c:strRef>
          </c:tx>
          <c:spPr>
            <a:ln w="19050" cap="rnd">
              <a:solidFill>
                <a:schemeClr val="accent4"/>
              </a:solidFill>
              <a:round/>
            </a:ln>
            <a:effectLst/>
          </c:spPr>
          <c:marker>
            <c:symbol val="none"/>
          </c:marker>
          <c:xVal>
            <c:numRef>
              <c:f>'El. v. CBG Investering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Investering varierer'!$J$34:$AD$34</c:f>
              <c:numCache>
                <c:formatCode>General</c:formatCode>
                <c:ptCount val="21"/>
                <c:pt idx="0">
                  <c:v>943587.49391203711</c:v>
                </c:pt>
                <c:pt idx="1">
                  <c:v>983624.89391203714</c:v>
                </c:pt>
                <c:pt idx="2">
                  <c:v>1023662.2939120372</c:v>
                </c:pt>
                <c:pt idx="3">
                  <c:v>1063699.6939120372</c:v>
                </c:pt>
                <c:pt idx="4">
                  <c:v>1103737.0939120371</c:v>
                </c:pt>
                <c:pt idx="5">
                  <c:v>1143774.4939120372</c:v>
                </c:pt>
                <c:pt idx="6">
                  <c:v>1183811.8939120371</c:v>
                </c:pt>
                <c:pt idx="7">
                  <c:v>1223849.2939120373</c:v>
                </c:pt>
                <c:pt idx="8">
                  <c:v>1263886.6939120372</c:v>
                </c:pt>
                <c:pt idx="9">
                  <c:v>1303924.0939120371</c:v>
                </c:pt>
                <c:pt idx="10">
                  <c:v>1343961.4939120372</c:v>
                </c:pt>
                <c:pt idx="11">
                  <c:v>1383998.8939120371</c:v>
                </c:pt>
                <c:pt idx="12">
                  <c:v>1424036.2939120373</c:v>
                </c:pt>
                <c:pt idx="13">
                  <c:v>1464073.6939120372</c:v>
                </c:pt>
                <c:pt idx="14">
                  <c:v>1504111.0939120371</c:v>
                </c:pt>
                <c:pt idx="15">
                  <c:v>1544148.4939120372</c:v>
                </c:pt>
                <c:pt idx="16">
                  <c:v>1584185.8939120374</c:v>
                </c:pt>
                <c:pt idx="17">
                  <c:v>1624223.2939120373</c:v>
                </c:pt>
                <c:pt idx="18">
                  <c:v>1664260.6939120372</c:v>
                </c:pt>
                <c:pt idx="19">
                  <c:v>1704298.0939120371</c:v>
                </c:pt>
                <c:pt idx="20">
                  <c:v>1744335.4939120372</c:v>
                </c:pt>
              </c:numCache>
            </c:numRef>
          </c:yVal>
          <c:smooth val="1"/>
          <c:extLst>
            <c:ext xmlns:c16="http://schemas.microsoft.com/office/drawing/2014/chart" uri="{C3380CC4-5D6E-409C-BE32-E72D297353CC}">
              <c16:uniqueId val="{00000003-24B3-4352-B947-34F469BC1ED1}"/>
            </c:ext>
          </c:extLst>
        </c:ser>
        <c:dLbls>
          <c:showLegendKey val="0"/>
          <c:showVal val="0"/>
          <c:showCatName val="0"/>
          <c:showSerName val="0"/>
          <c:showPercent val="0"/>
          <c:showBubbleSize val="0"/>
        </c:dLbls>
        <c:axId val="552735775"/>
        <c:axId val="552737023"/>
      </c:scatterChart>
      <c:valAx>
        <c:axId val="55273577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7023"/>
        <c:crosses val="autoZero"/>
        <c:crossBetween val="midCat"/>
      </c:valAx>
      <c:valAx>
        <c:axId val="552737023"/>
        <c:scaling>
          <c:orientation val="minMax"/>
          <c:min val="6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577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Sammenligning årlige</a:t>
            </a:r>
            <a:r>
              <a:rPr lang="en-US" baseline="0"/>
              <a:t> kostnader over årlig kjørelengde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'El. v. CBG Begge varierer'!$I$32</c:f>
              <c:strCache>
                <c:ptCount val="1"/>
                <c:pt idx="0">
                  <c:v>CBG Hi</c:v>
                </c:pt>
              </c:strCache>
            </c:strRef>
          </c:tx>
          <c:spPr>
            <a:ln w="19050" cap="rnd">
              <a:solidFill>
                <a:schemeClr val="accent1"/>
              </a:solidFill>
              <a:round/>
            </a:ln>
            <a:effectLst/>
          </c:spPr>
          <c:marker>
            <c:symbol val="none"/>
          </c:marker>
          <c:xVal>
            <c:numRef>
              <c:f>'El. v. CBG Begge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Begge varierer'!$J$32:$AD$32</c:f>
              <c:numCache>
                <c:formatCode>General</c:formatCode>
                <c:ptCount val="21"/>
                <c:pt idx="0">
                  <c:v>809027.60829118872</c:v>
                </c:pt>
                <c:pt idx="1">
                  <c:v>891077.60829118872</c:v>
                </c:pt>
                <c:pt idx="2">
                  <c:v>973127.60829118872</c:v>
                </c:pt>
                <c:pt idx="3">
                  <c:v>1055177.6082911887</c:v>
                </c:pt>
                <c:pt idx="4">
                  <c:v>1137227.6082911887</c:v>
                </c:pt>
                <c:pt idx="5">
                  <c:v>1219277.6082911887</c:v>
                </c:pt>
                <c:pt idx="6">
                  <c:v>1301327.6082911887</c:v>
                </c:pt>
                <c:pt idx="7">
                  <c:v>1383377.6082911887</c:v>
                </c:pt>
                <c:pt idx="8">
                  <c:v>1465427.6082911887</c:v>
                </c:pt>
                <c:pt idx="9">
                  <c:v>1547477.6082911887</c:v>
                </c:pt>
                <c:pt idx="10">
                  <c:v>1629527.6082911887</c:v>
                </c:pt>
                <c:pt idx="11">
                  <c:v>1711577.6082911887</c:v>
                </c:pt>
                <c:pt idx="12">
                  <c:v>1793627.6082911887</c:v>
                </c:pt>
                <c:pt idx="13">
                  <c:v>1875677.6082911887</c:v>
                </c:pt>
                <c:pt idx="14">
                  <c:v>1957727.6082911887</c:v>
                </c:pt>
                <c:pt idx="15">
                  <c:v>2039777.6082911887</c:v>
                </c:pt>
                <c:pt idx="16">
                  <c:v>2121827.6082911887</c:v>
                </c:pt>
                <c:pt idx="17">
                  <c:v>2203877.6082911887</c:v>
                </c:pt>
                <c:pt idx="18">
                  <c:v>2285927.6082911887</c:v>
                </c:pt>
                <c:pt idx="19">
                  <c:v>2367977.6082911887</c:v>
                </c:pt>
                <c:pt idx="20">
                  <c:v>2450027.6082911887</c:v>
                </c:pt>
              </c:numCache>
            </c:numRef>
          </c:yVal>
          <c:smooth val="1"/>
          <c:extLst>
            <c:ext xmlns:c16="http://schemas.microsoft.com/office/drawing/2014/chart" uri="{C3380CC4-5D6E-409C-BE32-E72D297353CC}">
              <c16:uniqueId val="{00000000-18F2-47C1-801E-0F45E210B376}"/>
            </c:ext>
          </c:extLst>
        </c:ser>
        <c:ser>
          <c:idx val="1"/>
          <c:order val="1"/>
          <c:tx>
            <c:strRef>
              <c:f>'El. v. CBG Begge varierer'!$I$33</c:f>
              <c:strCache>
                <c:ptCount val="1"/>
                <c:pt idx="0">
                  <c:v>CBG Low</c:v>
                </c:pt>
              </c:strCache>
            </c:strRef>
          </c:tx>
          <c:spPr>
            <a:ln w="19050" cap="rnd">
              <a:solidFill>
                <a:schemeClr val="accent2"/>
              </a:solidFill>
              <a:round/>
            </a:ln>
            <a:effectLst/>
          </c:spPr>
          <c:marker>
            <c:symbol val="none"/>
          </c:marker>
          <c:xVal>
            <c:numRef>
              <c:f>'El. v. CBG Begge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Begge varierer'!$J$33:$AD$33</c:f>
              <c:numCache>
                <c:formatCode>General</c:formatCode>
                <c:ptCount val="21"/>
                <c:pt idx="0">
                  <c:v>665146.56897749123</c:v>
                </c:pt>
                <c:pt idx="1">
                  <c:v>737521.56897749123</c:v>
                </c:pt>
                <c:pt idx="2">
                  <c:v>809896.56897749123</c:v>
                </c:pt>
                <c:pt idx="3">
                  <c:v>882271.56897749123</c:v>
                </c:pt>
                <c:pt idx="4">
                  <c:v>954646.56897749112</c:v>
                </c:pt>
                <c:pt idx="5">
                  <c:v>1027021.5689774911</c:v>
                </c:pt>
                <c:pt idx="6">
                  <c:v>1099396.568977491</c:v>
                </c:pt>
                <c:pt idx="7">
                  <c:v>1171771.568977491</c:v>
                </c:pt>
                <c:pt idx="8">
                  <c:v>1244146.568977491</c:v>
                </c:pt>
                <c:pt idx="9">
                  <c:v>1316521.568977491</c:v>
                </c:pt>
                <c:pt idx="10">
                  <c:v>1388896.568977491</c:v>
                </c:pt>
                <c:pt idx="11">
                  <c:v>1461271.568977491</c:v>
                </c:pt>
                <c:pt idx="12">
                  <c:v>1533646.568977491</c:v>
                </c:pt>
                <c:pt idx="13">
                  <c:v>1606021.568977491</c:v>
                </c:pt>
                <c:pt idx="14">
                  <c:v>1678396.568977491</c:v>
                </c:pt>
                <c:pt idx="15">
                  <c:v>1750771.568977491</c:v>
                </c:pt>
                <c:pt idx="16">
                  <c:v>1823146.568977491</c:v>
                </c:pt>
                <c:pt idx="17">
                  <c:v>1895521.568977491</c:v>
                </c:pt>
                <c:pt idx="18">
                  <c:v>1967896.568977491</c:v>
                </c:pt>
                <c:pt idx="19">
                  <c:v>2040271.568977491</c:v>
                </c:pt>
                <c:pt idx="20">
                  <c:v>2112646.568977491</c:v>
                </c:pt>
              </c:numCache>
            </c:numRef>
          </c:yVal>
          <c:smooth val="1"/>
          <c:extLst>
            <c:ext xmlns:c16="http://schemas.microsoft.com/office/drawing/2014/chart" uri="{C3380CC4-5D6E-409C-BE32-E72D297353CC}">
              <c16:uniqueId val="{00000001-18F2-47C1-801E-0F45E210B376}"/>
            </c:ext>
          </c:extLst>
        </c:ser>
        <c:ser>
          <c:idx val="2"/>
          <c:order val="2"/>
          <c:tx>
            <c:strRef>
              <c:f>'El. v. CBG Begge varierer'!$I$35</c:f>
              <c:strCache>
                <c:ptCount val="1"/>
                <c:pt idx="0">
                  <c:v>El Low</c:v>
                </c:pt>
              </c:strCache>
            </c:strRef>
          </c:tx>
          <c:spPr>
            <a:ln w="19050" cap="rnd">
              <a:solidFill>
                <a:schemeClr val="accent3"/>
              </a:solidFill>
              <a:round/>
            </a:ln>
            <a:effectLst/>
          </c:spPr>
          <c:marker>
            <c:symbol val="none"/>
          </c:marker>
          <c:xVal>
            <c:numRef>
              <c:f>'El. v. CBG Begge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Begge varierer'!$J$35:$AD$35</c:f>
              <c:numCache>
                <c:formatCode>General</c:formatCode>
                <c:ptCount val="21"/>
                <c:pt idx="0">
                  <c:v>868458.18011653889</c:v>
                </c:pt>
                <c:pt idx="1">
                  <c:v>908495.58011653891</c:v>
                </c:pt>
                <c:pt idx="2">
                  <c:v>948532.98011653894</c:v>
                </c:pt>
                <c:pt idx="3">
                  <c:v>988570.38011653896</c:v>
                </c:pt>
                <c:pt idx="4">
                  <c:v>1028607.780116539</c:v>
                </c:pt>
                <c:pt idx="5">
                  <c:v>1068645.1801165389</c:v>
                </c:pt>
                <c:pt idx="6">
                  <c:v>1108682.580116539</c:v>
                </c:pt>
                <c:pt idx="7">
                  <c:v>1148719.9801165389</c:v>
                </c:pt>
                <c:pt idx="8">
                  <c:v>1188757.3801165391</c:v>
                </c:pt>
                <c:pt idx="9">
                  <c:v>1228794.780116539</c:v>
                </c:pt>
                <c:pt idx="10">
                  <c:v>1268832.1801165389</c:v>
                </c:pt>
                <c:pt idx="11">
                  <c:v>1308869.5801165388</c:v>
                </c:pt>
                <c:pt idx="12">
                  <c:v>1348906.9801165389</c:v>
                </c:pt>
                <c:pt idx="13">
                  <c:v>1388944.3801165391</c:v>
                </c:pt>
                <c:pt idx="14">
                  <c:v>1428981.780116539</c:v>
                </c:pt>
                <c:pt idx="15">
                  <c:v>1469019.1801165389</c:v>
                </c:pt>
                <c:pt idx="16">
                  <c:v>1509056.580116539</c:v>
                </c:pt>
                <c:pt idx="17">
                  <c:v>1549093.9801165389</c:v>
                </c:pt>
                <c:pt idx="18">
                  <c:v>1589131.3801165391</c:v>
                </c:pt>
                <c:pt idx="19">
                  <c:v>1629168.780116539</c:v>
                </c:pt>
                <c:pt idx="20">
                  <c:v>1669206.1801165389</c:v>
                </c:pt>
              </c:numCache>
            </c:numRef>
          </c:yVal>
          <c:smooth val="1"/>
          <c:extLst>
            <c:ext xmlns:c16="http://schemas.microsoft.com/office/drawing/2014/chart" uri="{C3380CC4-5D6E-409C-BE32-E72D297353CC}">
              <c16:uniqueId val="{00000002-18F2-47C1-801E-0F45E210B376}"/>
            </c:ext>
          </c:extLst>
        </c:ser>
        <c:ser>
          <c:idx val="3"/>
          <c:order val="3"/>
          <c:tx>
            <c:strRef>
              <c:f>'El. v. CBG Begge varierer'!$I$34</c:f>
              <c:strCache>
                <c:ptCount val="1"/>
                <c:pt idx="0">
                  <c:v>El Hi</c:v>
                </c:pt>
              </c:strCache>
            </c:strRef>
          </c:tx>
          <c:spPr>
            <a:ln w="19050" cap="rnd">
              <a:solidFill>
                <a:schemeClr val="accent4"/>
              </a:solidFill>
              <a:round/>
            </a:ln>
            <a:effectLst/>
          </c:spPr>
          <c:marker>
            <c:symbol val="none"/>
          </c:marker>
          <c:xVal>
            <c:numRef>
              <c:f>'El. v. CBG Begge varierer'!$J$31:$AD$31</c:f>
              <c:numCache>
                <c:formatCode>#,##0.00</c:formatCode>
                <c:ptCount val="21"/>
                <c:pt idx="0">
                  <c:v>30000</c:v>
                </c:pt>
                <c:pt idx="1">
                  <c:v>37500</c:v>
                </c:pt>
                <c:pt idx="2">
                  <c:v>45000</c:v>
                </c:pt>
                <c:pt idx="3">
                  <c:v>52500</c:v>
                </c:pt>
                <c:pt idx="4">
                  <c:v>60000</c:v>
                </c:pt>
                <c:pt idx="5">
                  <c:v>67500</c:v>
                </c:pt>
                <c:pt idx="6">
                  <c:v>75000</c:v>
                </c:pt>
                <c:pt idx="7">
                  <c:v>82500</c:v>
                </c:pt>
                <c:pt idx="8">
                  <c:v>90000</c:v>
                </c:pt>
                <c:pt idx="9">
                  <c:v>97500</c:v>
                </c:pt>
                <c:pt idx="10">
                  <c:v>105000</c:v>
                </c:pt>
                <c:pt idx="11">
                  <c:v>112500</c:v>
                </c:pt>
                <c:pt idx="12">
                  <c:v>120000</c:v>
                </c:pt>
                <c:pt idx="13">
                  <c:v>127500</c:v>
                </c:pt>
                <c:pt idx="14">
                  <c:v>135000</c:v>
                </c:pt>
                <c:pt idx="15">
                  <c:v>142500</c:v>
                </c:pt>
                <c:pt idx="16">
                  <c:v>150000</c:v>
                </c:pt>
                <c:pt idx="17">
                  <c:v>157500</c:v>
                </c:pt>
                <c:pt idx="18">
                  <c:v>165000</c:v>
                </c:pt>
                <c:pt idx="19">
                  <c:v>172500</c:v>
                </c:pt>
                <c:pt idx="20">
                  <c:v>180000</c:v>
                </c:pt>
              </c:numCache>
            </c:numRef>
          </c:xVal>
          <c:yVal>
            <c:numRef>
              <c:f>'El. v. CBG Begge varierer'!$J$34:$AD$34</c:f>
              <c:numCache>
                <c:formatCode>General</c:formatCode>
                <c:ptCount val="21"/>
                <c:pt idx="0">
                  <c:v>959387.89391203714</c:v>
                </c:pt>
                <c:pt idx="1">
                  <c:v>1003375.3939120371</c:v>
                </c:pt>
                <c:pt idx="2">
                  <c:v>1047362.8939120371</c:v>
                </c:pt>
                <c:pt idx="3">
                  <c:v>1091350.3939120371</c:v>
                </c:pt>
                <c:pt idx="4">
                  <c:v>1135337.8939120371</c:v>
                </c:pt>
                <c:pt idx="5">
                  <c:v>1179325.3939120371</c:v>
                </c:pt>
                <c:pt idx="6">
                  <c:v>1223312.8939120371</c:v>
                </c:pt>
                <c:pt idx="7">
                  <c:v>1267300.3939120371</c:v>
                </c:pt>
                <c:pt idx="8">
                  <c:v>1311287.8939120371</c:v>
                </c:pt>
                <c:pt idx="9">
                  <c:v>1355275.3939120371</c:v>
                </c:pt>
                <c:pt idx="10">
                  <c:v>1399262.8939120371</c:v>
                </c:pt>
                <c:pt idx="11">
                  <c:v>1443250.3939120371</c:v>
                </c:pt>
                <c:pt idx="12">
                  <c:v>1487237.8939120371</c:v>
                </c:pt>
                <c:pt idx="13">
                  <c:v>1531225.3939120371</c:v>
                </c:pt>
                <c:pt idx="14">
                  <c:v>1575212.8939120371</c:v>
                </c:pt>
                <c:pt idx="15">
                  <c:v>1619200.3939120371</c:v>
                </c:pt>
                <c:pt idx="16">
                  <c:v>1663187.8939120371</c:v>
                </c:pt>
                <c:pt idx="17">
                  <c:v>1707175.3939120371</c:v>
                </c:pt>
                <c:pt idx="18">
                  <c:v>1751162.8939120371</c:v>
                </c:pt>
                <c:pt idx="19">
                  <c:v>1795150.3939120371</c:v>
                </c:pt>
                <c:pt idx="20">
                  <c:v>1839137.8939120371</c:v>
                </c:pt>
              </c:numCache>
            </c:numRef>
          </c:yVal>
          <c:smooth val="1"/>
          <c:extLst>
            <c:ext xmlns:c16="http://schemas.microsoft.com/office/drawing/2014/chart" uri="{C3380CC4-5D6E-409C-BE32-E72D297353CC}">
              <c16:uniqueId val="{00000003-18F2-47C1-801E-0F45E210B376}"/>
            </c:ext>
          </c:extLst>
        </c:ser>
        <c:dLbls>
          <c:showLegendKey val="0"/>
          <c:showVal val="0"/>
          <c:showCatName val="0"/>
          <c:showSerName val="0"/>
          <c:showPercent val="0"/>
          <c:showBubbleSize val="0"/>
        </c:dLbls>
        <c:axId val="552735775"/>
        <c:axId val="552737023"/>
      </c:scatterChart>
      <c:valAx>
        <c:axId val="55273577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7023"/>
        <c:crosses val="autoZero"/>
        <c:crossBetween val="midCat"/>
      </c:valAx>
      <c:valAx>
        <c:axId val="552737023"/>
        <c:scaling>
          <c:orientation val="minMax"/>
          <c:min val="6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273577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531191</xdr:colOff>
      <xdr:row>28</xdr:row>
      <xdr:rowOff>94462</xdr:rowOff>
    </xdr:from>
    <xdr:to>
      <xdr:col>12</xdr:col>
      <xdr:colOff>535306</xdr:colOff>
      <xdr:row>32</xdr:row>
      <xdr:rowOff>98362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77891" y="10267162"/>
          <a:ext cx="2315515" cy="657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542924</xdr:colOff>
      <xdr:row>2</xdr:row>
      <xdr:rowOff>107949</xdr:rowOff>
    </xdr:from>
    <xdr:to>
      <xdr:col>18</xdr:col>
      <xdr:colOff>752474</xdr:colOff>
      <xdr:row>27</xdr:row>
      <xdr:rowOff>38100</xdr:rowOff>
    </xdr:to>
    <xdr:graphicFrame macro="">
      <xdr:nvGraphicFramePr>
        <xdr:cNvPr id="5" name="Chart 4">
          <a:extLst>
            <a:ext uri="{FF2B5EF4-FFF2-40B4-BE49-F238E27FC236}">
              <a16:creationId xmlns:a16="http://schemas.microsoft.com/office/drawing/2014/main" id="{EB4DC877-AAB4-48CE-813F-351BEACF55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606424</xdr:colOff>
      <xdr:row>2</xdr:row>
      <xdr:rowOff>161925</xdr:rowOff>
    </xdr:from>
    <xdr:to>
      <xdr:col>18</xdr:col>
      <xdr:colOff>368299</xdr:colOff>
      <xdr:row>28</xdr:row>
      <xdr:rowOff>60326</xdr:rowOff>
    </xdr:to>
    <xdr:graphicFrame macro="">
      <xdr:nvGraphicFramePr>
        <xdr:cNvPr id="2" name="Chart 1">
          <a:extLst>
            <a:ext uri="{FF2B5EF4-FFF2-40B4-BE49-F238E27FC236}">
              <a16:creationId xmlns:a16="http://schemas.microsoft.com/office/drawing/2014/main" id="{A0A22A46-5F55-4934-9FE7-AD4BE54437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476250</xdr:colOff>
      <xdr:row>3</xdr:row>
      <xdr:rowOff>19050</xdr:rowOff>
    </xdr:from>
    <xdr:to>
      <xdr:col>17</xdr:col>
      <xdr:colOff>428625</xdr:colOff>
      <xdr:row>27</xdr:row>
      <xdr:rowOff>76200</xdr:rowOff>
    </xdr:to>
    <xdr:graphicFrame macro="">
      <xdr:nvGraphicFramePr>
        <xdr:cNvPr id="2" name="Chart 1">
          <a:extLst>
            <a:ext uri="{FF2B5EF4-FFF2-40B4-BE49-F238E27FC236}">
              <a16:creationId xmlns:a16="http://schemas.microsoft.com/office/drawing/2014/main" id="{F6D847AD-D551-4860-A0A6-EBB33428A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107950</xdr:colOff>
      <xdr:row>39</xdr:row>
      <xdr:rowOff>79375</xdr:rowOff>
    </xdr:from>
    <xdr:to>
      <xdr:col>9</xdr:col>
      <xdr:colOff>325456</xdr:colOff>
      <xdr:row>63</xdr:row>
      <xdr:rowOff>114300</xdr:rowOff>
    </xdr:to>
    <xdr:pic>
      <xdr:nvPicPr>
        <xdr:cNvPr id="2" name="Picture 1">
          <a:extLst>
            <a:ext uri="{FF2B5EF4-FFF2-40B4-BE49-F238E27FC236}">
              <a16:creationId xmlns:a16="http://schemas.microsoft.com/office/drawing/2014/main" id="{030594DF-F6F8-424F-807F-0FC6ED8E5A28}"/>
            </a:ext>
          </a:extLst>
        </xdr:cNvPr>
        <xdr:cNvPicPr>
          <a:picLocks noChangeAspect="1"/>
        </xdr:cNvPicPr>
      </xdr:nvPicPr>
      <xdr:blipFill>
        <a:blip xmlns:r="http://schemas.openxmlformats.org/officeDocument/2006/relationships" r:embed="rId1"/>
        <a:stretch>
          <a:fillRect/>
        </a:stretch>
      </xdr:blipFill>
      <xdr:spPr>
        <a:xfrm>
          <a:off x="1327150" y="6518275"/>
          <a:ext cx="6723081" cy="3921125"/>
        </a:xfrm>
        <a:prstGeom prst="rect">
          <a:avLst/>
        </a:prstGeom>
      </xdr:spPr>
    </xdr:pic>
    <xdr:clientData/>
  </xdr:twoCellAnchor>
  <xdr:twoCellAnchor editAs="oneCell">
    <xdr:from>
      <xdr:col>2</xdr:col>
      <xdr:colOff>44450</xdr:colOff>
      <xdr:row>64</xdr:row>
      <xdr:rowOff>111125</xdr:rowOff>
    </xdr:from>
    <xdr:to>
      <xdr:col>8</xdr:col>
      <xdr:colOff>417226</xdr:colOff>
      <xdr:row>103</xdr:row>
      <xdr:rowOff>17496</xdr:rowOff>
    </xdr:to>
    <xdr:pic>
      <xdr:nvPicPr>
        <xdr:cNvPr id="4" name="Picture 3">
          <a:extLst>
            <a:ext uri="{FF2B5EF4-FFF2-40B4-BE49-F238E27FC236}">
              <a16:creationId xmlns:a16="http://schemas.microsoft.com/office/drawing/2014/main" id="{413AD553-9DD0-408C-877D-27C91C40EA2C}"/>
            </a:ext>
          </a:extLst>
        </xdr:cNvPr>
        <xdr:cNvPicPr>
          <a:picLocks noChangeAspect="1"/>
        </xdr:cNvPicPr>
      </xdr:nvPicPr>
      <xdr:blipFill>
        <a:blip xmlns:r="http://schemas.openxmlformats.org/officeDocument/2006/relationships" r:embed="rId2"/>
        <a:stretch>
          <a:fillRect/>
        </a:stretch>
      </xdr:blipFill>
      <xdr:spPr>
        <a:xfrm>
          <a:off x="1263650" y="9191625"/>
          <a:ext cx="5976651" cy="6345271"/>
        </a:xfrm>
        <a:prstGeom prst="rect">
          <a:avLst/>
        </a:prstGeom>
      </xdr:spPr>
    </xdr:pic>
    <xdr:clientData/>
  </xdr:twoCellAnchor>
  <xdr:twoCellAnchor editAs="oneCell">
    <xdr:from>
      <xdr:col>10</xdr:col>
      <xdr:colOff>276225</xdr:colOff>
      <xdr:row>39</xdr:row>
      <xdr:rowOff>66675</xdr:rowOff>
    </xdr:from>
    <xdr:to>
      <xdr:col>21</xdr:col>
      <xdr:colOff>407462</xdr:colOff>
      <xdr:row>71</xdr:row>
      <xdr:rowOff>35643</xdr:rowOff>
    </xdr:to>
    <xdr:pic>
      <xdr:nvPicPr>
        <xdr:cNvPr id="7" name="Picture 6">
          <a:extLst>
            <a:ext uri="{FF2B5EF4-FFF2-40B4-BE49-F238E27FC236}">
              <a16:creationId xmlns:a16="http://schemas.microsoft.com/office/drawing/2014/main" id="{08002622-D1BC-4949-8411-023E984466B5}"/>
            </a:ext>
          </a:extLst>
        </xdr:cNvPr>
        <xdr:cNvPicPr>
          <a:picLocks noChangeAspect="1"/>
        </xdr:cNvPicPr>
      </xdr:nvPicPr>
      <xdr:blipFill>
        <a:blip xmlns:r="http://schemas.openxmlformats.org/officeDocument/2006/relationships" r:embed="rId3"/>
        <a:stretch>
          <a:fillRect/>
        </a:stretch>
      </xdr:blipFill>
      <xdr:spPr>
        <a:xfrm>
          <a:off x="8505825" y="6505575"/>
          <a:ext cx="7617887" cy="5150568"/>
        </a:xfrm>
        <a:prstGeom prst="rect">
          <a:avLst/>
        </a:prstGeom>
      </xdr:spPr>
    </xdr:pic>
    <xdr:clientData/>
  </xdr:twoCellAnchor>
</xdr:wsDr>
</file>

<file path=xl/theme/theme1.xml><?xml version="1.0" encoding="utf-8"?>
<a:theme xmlns:a="http://schemas.openxmlformats.org/drawingml/2006/main" name="Theme_THEMA">
  <a:themeElements>
    <a:clrScheme name="THEMA_color_palette">
      <a:dk1>
        <a:srgbClr val="323232"/>
      </a:dk1>
      <a:lt1>
        <a:srgbClr val="FFFFFF"/>
      </a:lt1>
      <a:dk2>
        <a:srgbClr val="1E4B50"/>
      </a:dk2>
      <a:lt2>
        <a:srgbClr val="FFFFFF"/>
      </a:lt2>
      <a:accent1>
        <a:srgbClr val="72AEB8"/>
      </a:accent1>
      <a:accent2>
        <a:srgbClr val="CECECE"/>
      </a:accent2>
      <a:accent3>
        <a:srgbClr val="799232"/>
      </a:accent3>
      <a:accent4>
        <a:srgbClr val="285A64"/>
      </a:accent4>
      <a:accent5>
        <a:srgbClr val="FACD41"/>
      </a:accent5>
      <a:accent6>
        <a:srgbClr val="968C6D"/>
      </a:accent6>
      <a:hlink>
        <a:srgbClr val="7030A0"/>
      </a:hlink>
      <a:folHlink>
        <a:srgbClr val="7030A0"/>
      </a:folHlink>
    </a:clrScheme>
    <a:fontScheme name="Calibri / Calibri">
      <a:majorFont>
        <a:latin typeface="Calibri"/>
        <a:ea typeface=""/>
        <a:cs typeface=""/>
      </a:majorFont>
      <a:minorFont>
        <a:latin typeface="Calibri"/>
        <a:ea typeface=""/>
        <a:cs typeface=""/>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182563" indent="-182563">
          <a:buFont typeface="Wingdings" panose="05000000000000000000" pitchFamily="2" charset="2"/>
          <a:buChar char="§"/>
          <a:defRPr sz="1800" dirty="0" err="1" smtClean="0"/>
        </a:defPPr>
      </a:lstStyle>
      <a:style>
        <a:lnRef idx="1">
          <a:schemeClr val="accent1"/>
        </a:lnRef>
        <a:fillRef idx="2">
          <a:schemeClr val="accent1"/>
        </a:fillRef>
        <a:effectRef idx="1">
          <a:schemeClr val="accent1"/>
        </a:effectRef>
        <a:fontRef idx="minor">
          <a:schemeClr val="dk1"/>
        </a:fontRef>
      </a:style>
    </a:spDef>
    <a:lnDef>
      <a:spPr bwMode="auto">
        <a:ln>
          <a:headEnd type="none" w="med" len="med"/>
          <a:tailEnd type="none" w="med" len="med"/>
        </a:ln>
      </a:spPr>
      <a:bodyPr/>
      <a:lstStyle/>
      <a:style>
        <a:lnRef idx="3">
          <a:schemeClr val="dk1"/>
        </a:lnRef>
        <a:fillRef idx="0">
          <a:schemeClr val="dk1"/>
        </a:fillRef>
        <a:effectRef idx="2">
          <a:schemeClr val="dk1"/>
        </a:effectRef>
        <a:fontRef idx="minor">
          <a:schemeClr val="tx1"/>
        </a:fontRef>
      </a:style>
    </a:lnDef>
    <a:txDef>
      <a:spPr>
        <a:noFill/>
      </a:spPr>
      <a:bodyPr wrap="square" rtlCol="0">
        <a:spAutoFit/>
      </a:bodyPr>
      <a:lstStyle>
        <a:defPPr marL="182563" indent="-182563">
          <a:buFont typeface="Wingdings" panose="05000000000000000000" pitchFamily="2" charset="2"/>
          <a:buChar char="§"/>
          <a:defRPr sz="1800" dirty="0" smtClean="0"/>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
      <a:clrScheme name="Blank Presentation 13">
        <a:dk1>
          <a:srgbClr val="4C4C4C"/>
        </a:dk1>
        <a:lt1>
          <a:srgbClr val="FFFFFF"/>
        </a:lt1>
        <a:dk2>
          <a:srgbClr val="4C4C4C"/>
        </a:dk2>
        <a:lt2>
          <a:srgbClr val="B3B3B3"/>
        </a:lt2>
        <a:accent1>
          <a:srgbClr val="BBE0E3"/>
        </a:accent1>
        <a:accent2>
          <a:srgbClr val="333399"/>
        </a:accent2>
        <a:accent3>
          <a:srgbClr val="FFFFFF"/>
        </a:accent3>
        <a:accent4>
          <a:srgbClr val="40404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THEMA MAL Powerpoint presentasjon ENG v007" id="{FB29EC9D-4C72-4451-86C0-D08864F14A65}" vid="{3F81A7D2-C70C-4889-A10A-3D987AFFE7BF}"/>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erman.Fostvedt@thema.no" TargetMode="External"/><Relationship Id="rId1" Type="http://schemas.openxmlformats.org/officeDocument/2006/relationships/hyperlink" Target="mailto:Gorm.Lunde@thema.no"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8"/>
  <sheetViews>
    <sheetView showGridLines="0" tabSelected="1" zoomScaleNormal="100" workbookViewId="0">
      <selection activeCell="B1" sqref="B1"/>
    </sheetView>
  </sheetViews>
  <sheetFormatPr defaultColWidth="0" defaultRowHeight="0" customHeight="1" zeroHeight="1" x14ac:dyDescent="0.2"/>
  <cols>
    <col min="1" max="1" width="4.85546875" style="1" customWidth="1"/>
    <col min="2" max="2" width="32" style="1" customWidth="1"/>
    <col min="3" max="3" width="4.140625" style="1" customWidth="1"/>
    <col min="4" max="4" width="20" style="1" customWidth="1"/>
    <col min="5" max="5" width="13.7109375" style="1" customWidth="1"/>
    <col min="6" max="13" width="9.140625" style="1" customWidth="1"/>
    <col min="14" max="14" width="7.85546875" style="1" customWidth="1"/>
    <col min="15" max="15" width="6.85546875" style="1" hidden="1" customWidth="1"/>
    <col min="16" max="16384" width="9.140625" style="1" hidden="1"/>
  </cols>
  <sheetData>
    <row r="1" spans="1:15" ht="12.75" x14ac:dyDescent="0.2">
      <c r="A1" s="26"/>
      <c r="B1" s="26"/>
      <c r="C1" s="26"/>
      <c r="D1" s="26"/>
      <c r="E1" s="26"/>
      <c r="F1" s="26"/>
      <c r="G1" s="26"/>
      <c r="H1" s="26"/>
      <c r="I1" s="26"/>
      <c r="J1" s="26"/>
      <c r="K1" s="26"/>
      <c r="L1" s="29"/>
      <c r="M1" s="26"/>
      <c r="N1" s="26"/>
      <c r="O1" s="2"/>
    </row>
    <row r="2" spans="1:15" ht="12.75" x14ac:dyDescent="0.2">
      <c r="A2" s="26"/>
      <c r="B2" s="26"/>
      <c r="C2" s="26"/>
      <c r="D2" s="26"/>
      <c r="E2" s="26"/>
      <c r="F2" s="26"/>
      <c r="G2" s="26"/>
      <c r="H2" s="26"/>
      <c r="I2" s="26"/>
      <c r="J2" s="26"/>
      <c r="K2" s="26"/>
      <c r="L2" s="30"/>
      <c r="M2" s="26"/>
      <c r="N2" s="26"/>
      <c r="O2" s="2"/>
    </row>
    <row r="3" spans="1:15" ht="23.25" x14ac:dyDescent="0.35">
      <c r="A3" s="26"/>
      <c r="B3" s="21" t="s">
        <v>102</v>
      </c>
      <c r="C3" s="26"/>
      <c r="D3" s="26"/>
      <c r="E3" s="26"/>
      <c r="F3" s="26"/>
      <c r="G3" s="26"/>
      <c r="H3" s="26"/>
      <c r="I3" s="26"/>
      <c r="J3" s="26"/>
      <c r="K3" s="26"/>
      <c r="L3" s="28"/>
      <c r="M3" s="26"/>
      <c r="N3" s="26"/>
      <c r="O3" s="2"/>
    </row>
    <row r="4" spans="1:15" ht="15" customHeight="1" x14ac:dyDescent="0.35">
      <c r="A4" s="26"/>
      <c r="B4" s="27"/>
      <c r="C4" s="26"/>
      <c r="D4" s="26"/>
      <c r="E4" s="26"/>
      <c r="F4" s="26"/>
      <c r="G4" s="26"/>
      <c r="H4" s="26"/>
      <c r="I4" s="26"/>
      <c r="J4" s="26"/>
      <c r="K4" s="26"/>
      <c r="L4" s="26"/>
      <c r="M4" s="26"/>
      <c r="N4" s="26"/>
      <c r="O4" s="2"/>
    </row>
    <row r="5" spans="1:15" ht="12.75" x14ac:dyDescent="0.2">
      <c r="A5" s="26"/>
      <c r="B5" s="7" t="s">
        <v>7</v>
      </c>
      <c r="C5" s="8"/>
      <c r="D5" s="9" t="s">
        <v>92</v>
      </c>
      <c r="N5" s="26"/>
      <c r="O5" s="2"/>
    </row>
    <row r="6" spans="1:15" ht="12.75" x14ac:dyDescent="0.2">
      <c r="A6" s="26"/>
      <c r="B6" s="7" t="s">
        <v>12</v>
      </c>
      <c r="C6" s="8"/>
      <c r="D6" s="9" t="s">
        <v>93</v>
      </c>
      <c r="N6" s="26"/>
      <c r="O6" s="2"/>
    </row>
    <row r="7" spans="1:15" ht="12.75" x14ac:dyDescent="0.2">
      <c r="A7" s="26"/>
      <c r="B7" s="7" t="s">
        <v>13</v>
      </c>
      <c r="C7" s="8"/>
      <c r="D7" s="9" t="s">
        <v>94</v>
      </c>
      <c r="N7" s="26"/>
      <c r="O7" s="2"/>
    </row>
    <row r="8" spans="1:15" ht="12.75" x14ac:dyDescent="0.2">
      <c r="A8" s="26"/>
      <c r="B8" s="10" t="s">
        <v>6</v>
      </c>
      <c r="C8" s="23"/>
      <c r="D8" s="11">
        <f ca="1">TODAY()</f>
        <v>44917</v>
      </c>
      <c r="E8" s="5"/>
      <c r="F8" s="5"/>
      <c r="G8" s="5"/>
      <c r="H8" s="5"/>
      <c r="I8" s="5"/>
      <c r="J8" s="5"/>
      <c r="K8" s="5"/>
      <c r="L8" s="5"/>
      <c r="M8" s="5"/>
      <c r="N8" s="26"/>
      <c r="O8" s="2"/>
    </row>
    <row r="9" spans="1:15" ht="12.75" x14ac:dyDescent="0.2">
      <c r="A9" s="26"/>
      <c r="B9" s="32"/>
      <c r="C9" s="31"/>
      <c r="D9" s="26"/>
      <c r="E9" s="26"/>
      <c r="F9" s="26"/>
      <c r="G9" s="26"/>
      <c r="H9" s="26"/>
      <c r="I9" s="26"/>
      <c r="J9" s="26"/>
      <c r="K9" s="26"/>
      <c r="L9" s="26"/>
      <c r="M9" s="26"/>
      <c r="N9" s="26"/>
      <c r="O9" s="2"/>
    </row>
    <row r="10" spans="1:15" ht="15" x14ac:dyDescent="0.25">
      <c r="A10" s="26"/>
      <c r="B10" s="22" t="s">
        <v>8</v>
      </c>
      <c r="C10" s="24"/>
      <c r="D10" s="25" t="s">
        <v>9</v>
      </c>
      <c r="E10" s="24"/>
      <c r="F10" s="24"/>
      <c r="G10" s="24"/>
      <c r="H10" s="24"/>
      <c r="I10" s="24"/>
      <c r="J10" s="24"/>
      <c r="K10" s="24"/>
      <c r="L10" s="24"/>
      <c r="M10" s="24"/>
      <c r="N10" s="26"/>
      <c r="O10" s="2"/>
    </row>
    <row r="11" spans="1:15" ht="39.950000000000003" customHeight="1" x14ac:dyDescent="0.2">
      <c r="A11" s="26"/>
      <c r="B11" s="35" t="s">
        <v>84</v>
      </c>
      <c r="C11" s="5"/>
      <c r="D11" s="106" t="s">
        <v>88</v>
      </c>
      <c r="E11" s="106"/>
      <c r="F11" s="106"/>
      <c r="G11" s="106"/>
      <c r="H11" s="106"/>
      <c r="I11" s="106"/>
      <c r="J11" s="106"/>
      <c r="K11" s="106"/>
      <c r="L11" s="106"/>
      <c r="M11" s="106"/>
      <c r="N11" s="26"/>
      <c r="O11" s="2"/>
    </row>
    <row r="12" spans="1:15" ht="39.950000000000003" customHeight="1" x14ac:dyDescent="0.2">
      <c r="A12" s="26"/>
      <c r="B12" s="36" t="s">
        <v>85</v>
      </c>
      <c r="C12" s="6"/>
      <c r="D12" s="105" t="s">
        <v>89</v>
      </c>
      <c r="E12" s="105"/>
      <c r="F12" s="105"/>
      <c r="G12" s="105"/>
      <c r="H12" s="105"/>
      <c r="I12" s="105"/>
      <c r="J12" s="105"/>
      <c r="K12" s="105"/>
      <c r="L12" s="105"/>
      <c r="M12" s="105"/>
      <c r="N12" s="26"/>
      <c r="O12" s="2"/>
    </row>
    <row r="13" spans="1:15" ht="39.950000000000003" customHeight="1" x14ac:dyDescent="0.2">
      <c r="A13" s="26"/>
      <c r="B13" s="37" t="s">
        <v>86</v>
      </c>
      <c r="C13" s="4"/>
      <c r="D13" s="105" t="s">
        <v>90</v>
      </c>
      <c r="E13" s="105"/>
      <c r="F13" s="105"/>
      <c r="G13" s="105"/>
      <c r="H13" s="105"/>
      <c r="I13" s="105"/>
      <c r="J13" s="105"/>
      <c r="K13" s="105"/>
      <c r="L13" s="105"/>
      <c r="M13" s="105"/>
      <c r="N13" s="26"/>
      <c r="O13" s="2"/>
    </row>
    <row r="14" spans="1:15" ht="39.950000000000003" customHeight="1" x14ac:dyDescent="0.2">
      <c r="A14" s="26"/>
      <c r="B14" s="38" t="s">
        <v>87</v>
      </c>
      <c r="C14" s="4"/>
      <c r="D14" s="105" t="s">
        <v>91</v>
      </c>
      <c r="E14" s="105"/>
      <c r="F14" s="105"/>
      <c r="G14" s="105"/>
      <c r="H14" s="105"/>
      <c r="I14" s="105"/>
      <c r="J14" s="105"/>
      <c r="K14" s="105"/>
      <c r="L14" s="105"/>
      <c r="M14" s="105"/>
      <c r="N14" s="26"/>
      <c r="O14" s="2"/>
    </row>
    <row r="15" spans="1:15" ht="12.75" x14ac:dyDescent="0.2">
      <c r="A15" s="26"/>
      <c r="B15" s="31"/>
      <c r="C15" s="26"/>
      <c r="D15" s="26"/>
      <c r="E15" s="26"/>
      <c r="F15" s="26"/>
      <c r="G15" s="26"/>
      <c r="H15" s="26"/>
      <c r="I15" s="26"/>
      <c r="J15" s="26"/>
      <c r="K15" s="26"/>
      <c r="L15" s="26"/>
      <c r="M15" s="26"/>
      <c r="N15" s="26"/>
      <c r="O15" s="2"/>
    </row>
    <row r="16" spans="1:15" ht="12.75" x14ac:dyDescent="0.2">
      <c r="A16" s="26"/>
      <c r="B16" s="113" t="s">
        <v>5</v>
      </c>
      <c r="C16" s="114"/>
      <c r="D16" s="18" t="s">
        <v>4</v>
      </c>
      <c r="E16" s="15"/>
      <c r="F16" s="15"/>
      <c r="G16" s="15"/>
      <c r="H16" s="15"/>
      <c r="I16" s="15"/>
      <c r="J16" s="15"/>
      <c r="K16" s="15"/>
      <c r="L16" s="15"/>
      <c r="M16" s="15"/>
      <c r="N16" s="26"/>
      <c r="O16" s="2"/>
    </row>
    <row r="17" spans="1:15" ht="12.75" x14ac:dyDescent="0.2">
      <c r="A17" s="26"/>
      <c r="B17" s="115"/>
      <c r="C17" s="116"/>
      <c r="D17" s="19" t="s">
        <v>11</v>
      </c>
      <c r="E17" s="16"/>
      <c r="F17" s="16"/>
      <c r="G17" s="16"/>
      <c r="H17" s="16"/>
      <c r="I17" s="16"/>
      <c r="J17" s="16"/>
      <c r="K17" s="16"/>
      <c r="L17" s="16"/>
      <c r="M17" s="16"/>
      <c r="N17" s="26"/>
      <c r="O17" s="2"/>
    </row>
    <row r="18" spans="1:15" ht="12.75" x14ac:dyDescent="0.2">
      <c r="A18" s="26"/>
      <c r="B18" s="115"/>
      <c r="C18" s="116"/>
      <c r="D18" s="20" t="str">
        <f>IF(10+10=20,"Calculation (formula)","")</f>
        <v>Calculation (formula)</v>
      </c>
      <c r="E18" s="16"/>
      <c r="F18" s="16"/>
      <c r="G18" s="16"/>
      <c r="H18" s="16"/>
      <c r="I18" s="16"/>
      <c r="J18" s="16"/>
      <c r="K18" s="16"/>
      <c r="L18" s="16"/>
      <c r="M18" s="16"/>
      <c r="N18" s="26"/>
      <c r="O18" s="2"/>
    </row>
    <row r="19" spans="1:15" ht="12.75" x14ac:dyDescent="0.2">
      <c r="A19" s="26"/>
      <c r="B19" s="117"/>
      <c r="C19" s="118"/>
      <c r="D19" s="33" t="s">
        <v>95</v>
      </c>
      <c r="E19" s="17"/>
      <c r="F19" s="17"/>
      <c r="G19" s="17"/>
      <c r="H19" s="17"/>
      <c r="I19" s="17"/>
      <c r="J19" s="17"/>
      <c r="K19" s="17"/>
      <c r="L19" s="17"/>
      <c r="M19" s="17"/>
      <c r="N19" s="26"/>
      <c r="O19" s="2"/>
    </row>
    <row r="20" spans="1:15" ht="12.75" x14ac:dyDescent="0.2">
      <c r="A20" s="26"/>
      <c r="B20" s="31"/>
      <c r="C20" s="26"/>
      <c r="D20" s="26"/>
      <c r="E20" s="26"/>
      <c r="F20" s="26"/>
      <c r="G20" s="26"/>
      <c r="H20" s="26"/>
      <c r="I20" s="26"/>
      <c r="J20" s="26"/>
      <c r="K20" s="26"/>
      <c r="L20" s="26"/>
      <c r="M20" s="26"/>
      <c r="N20" s="26"/>
      <c r="O20" s="2"/>
    </row>
    <row r="21" spans="1:15" ht="12.75" x14ac:dyDescent="0.2">
      <c r="A21" s="26"/>
      <c r="B21" s="31"/>
      <c r="C21" s="26"/>
      <c r="D21" s="26"/>
      <c r="E21" s="26"/>
      <c r="F21" s="26"/>
      <c r="G21" s="26"/>
      <c r="H21" s="26"/>
      <c r="I21" s="26"/>
      <c r="J21" s="26"/>
      <c r="K21" s="26"/>
      <c r="L21" s="26"/>
      <c r="M21" s="26"/>
      <c r="N21" s="26"/>
      <c r="O21" s="2"/>
    </row>
    <row r="22" spans="1:15" ht="12.75" x14ac:dyDescent="0.2">
      <c r="A22" s="26"/>
      <c r="B22" s="31"/>
      <c r="C22" s="26"/>
      <c r="D22" s="26"/>
      <c r="E22" s="26"/>
      <c r="F22" s="26"/>
      <c r="G22" s="26"/>
      <c r="H22" s="26"/>
      <c r="I22" s="26"/>
      <c r="J22" s="26"/>
      <c r="K22" s="26"/>
      <c r="L22" s="26"/>
      <c r="M22" s="26"/>
      <c r="N22" s="26"/>
      <c r="O22" s="2"/>
    </row>
    <row r="23" spans="1:15" ht="12.75" x14ac:dyDescent="0.2">
      <c r="A23" s="26"/>
      <c r="B23" s="26"/>
      <c r="C23" s="26"/>
      <c r="D23" s="26"/>
      <c r="E23" s="26"/>
      <c r="F23" s="26"/>
      <c r="G23" s="26"/>
      <c r="H23" s="26"/>
      <c r="I23" s="26"/>
      <c r="J23" s="26"/>
      <c r="K23" s="26"/>
      <c r="L23" s="26"/>
      <c r="M23" s="26"/>
      <c r="N23" s="26"/>
      <c r="O23" s="2"/>
    </row>
    <row r="24" spans="1:15" ht="15.75" customHeight="1" x14ac:dyDescent="0.25">
      <c r="A24" s="26"/>
      <c r="B24" s="107" t="s">
        <v>10</v>
      </c>
      <c r="C24" s="108"/>
      <c r="D24" s="108"/>
      <c r="E24" s="108"/>
      <c r="F24" s="108"/>
      <c r="G24" s="108"/>
      <c r="H24" s="108"/>
      <c r="I24" s="108"/>
      <c r="J24" s="108"/>
      <c r="K24" s="108"/>
      <c r="L24" s="108"/>
      <c r="M24" s="109"/>
      <c r="N24" s="26"/>
      <c r="O24" s="2"/>
    </row>
    <row r="25" spans="1:15" ht="154.5" customHeight="1" x14ac:dyDescent="0.2">
      <c r="A25" s="26"/>
      <c r="B25" s="110" t="s">
        <v>3</v>
      </c>
      <c r="C25" s="111"/>
      <c r="D25" s="111"/>
      <c r="E25" s="111"/>
      <c r="F25" s="111"/>
      <c r="G25" s="111"/>
      <c r="H25" s="111"/>
      <c r="I25" s="111"/>
      <c r="J25" s="111"/>
      <c r="K25" s="111"/>
      <c r="L25" s="111"/>
      <c r="M25" s="112"/>
      <c r="N25" s="26"/>
      <c r="O25" s="2"/>
    </row>
    <row r="26" spans="1:15" ht="12.75" x14ac:dyDescent="0.2">
      <c r="A26" s="26"/>
      <c r="B26" s="26"/>
      <c r="C26" s="26"/>
      <c r="D26" s="26"/>
      <c r="E26" s="26"/>
      <c r="F26" s="26"/>
      <c r="G26" s="26"/>
      <c r="H26" s="26"/>
      <c r="I26" s="26"/>
      <c r="J26" s="26"/>
      <c r="K26" s="26"/>
      <c r="L26" s="26"/>
      <c r="M26" s="26"/>
      <c r="N26" s="26"/>
      <c r="O26" s="2"/>
    </row>
    <row r="27" spans="1:15" ht="12.75" x14ac:dyDescent="0.2">
      <c r="A27" s="26"/>
      <c r="B27" s="26"/>
      <c r="C27" s="26"/>
      <c r="D27" s="26"/>
      <c r="E27" s="26"/>
      <c r="F27" s="26"/>
      <c r="G27" s="26"/>
      <c r="H27" s="26"/>
      <c r="I27" s="26"/>
      <c r="J27" s="26"/>
      <c r="K27" s="26"/>
      <c r="L27" s="26"/>
      <c r="M27" s="26"/>
      <c r="N27" s="26"/>
      <c r="O27" s="2"/>
    </row>
    <row r="28" spans="1:15" ht="12.75" x14ac:dyDescent="0.2">
      <c r="A28" s="26"/>
      <c r="B28" s="26"/>
      <c r="C28" s="26"/>
      <c r="D28" s="26"/>
      <c r="E28" s="26"/>
      <c r="F28" s="26"/>
      <c r="G28" s="26"/>
      <c r="H28" s="26"/>
      <c r="I28" s="26"/>
      <c r="J28" s="26"/>
      <c r="K28" s="26"/>
      <c r="L28" s="26"/>
      <c r="M28" s="26"/>
      <c r="N28" s="26"/>
      <c r="O28" s="2"/>
    </row>
    <row r="29" spans="1:15" ht="12.75" x14ac:dyDescent="0.2">
      <c r="A29" s="26"/>
      <c r="B29" s="26"/>
      <c r="C29" s="26"/>
      <c r="D29" s="26"/>
      <c r="E29" s="26"/>
      <c r="F29" s="26"/>
      <c r="G29" s="26"/>
      <c r="H29" s="26"/>
      <c r="I29" s="26"/>
      <c r="J29" s="26"/>
      <c r="K29" s="26"/>
      <c r="L29" s="26"/>
      <c r="M29" s="26"/>
      <c r="N29" s="26"/>
      <c r="O29" s="2"/>
    </row>
    <row r="30" spans="1:15" ht="12.75" customHeight="1" x14ac:dyDescent="0.2">
      <c r="A30" s="26"/>
      <c r="B30" s="12" t="s">
        <v>2</v>
      </c>
      <c r="C30" s="13"/>
      <c r="D30" s="13" t="s">
        <v>97</v>
      </c>
      <c r="E30" s="13" t="s">
        <v>96</v>
      </c>
      <c r="F30" s="2"/>
      <c r="G30" s="3"/>
      <c r="H30" s="2"/>
      <c r="I30" s="2"/>
      <c r="J30" s="2"/>
      <c r="K30" s="2"/>
      <c r="L30" s="2"/>
      <c r="M30" s="2"/>
      <c r="N30" s="26"/>
      <c r="O30" s="2"/>
    </row>
    <row r="31" spans="1:15" ht="12.75" x14ac:dyDescent="0.2">
      <c r="A31" s="26"/>
      <c r="B31" s="12" t="s">
        <v>1</v>
      </c>
      <c r="C31" s="13"/>
      <c r="D31" s="39" t="s">
        <v>98</v>
      </c>
      <c r="E31" s="39" t="s">
        <v>100</v>
      </c>
      <c r="F31" s="2"/>
      <c r="G31" s="2"/>
      <c r="H31" s="2"/>
      <c r="I31" s="2"/>
      <c r="J31" s="2"/>
      <c r="K31" s="2"/>
      <c r="L31" s="2"/>
      <c r="M31" s="2"/>
      <c r="N31" s="26"/>
      <c r="O31" s="2"/>
    </row>
    <row r="32" spans="1:15" ht="12.75" x14ac:dyDescent="0.2">
      <c r="A32" s="26"/>
      <c r="B32" s="12" t="s">
        <v>0</v>
      </c>
      <c r="C32" s="13"/>
      <c r="D32" s="14" t="s">
        <v>99</v>
      </c>
      <c r="E32" s="14" t="s">
        <v>101</v>
      </c>
      <c r="F32" s="2"/>
      <c r="G32" s="2"/>
      <c r="H32" s="2"/>
      <c r="I32" s="2"/>
      <c r="J32" s="2"/>
      <c r="K32" s="2"/>
      <c r="L32" s="2"/>
      <c r="M32" s="2"/>
      <c r="N32" s="26"/>
      <c r="O32" s="2"/>
    </row>
    <row r="33" spans="1:15" ht="12.75" x14ac:dyDescent="0.2">
      <c r="A33" s="26"/>
      <c r="B33" s="26"/>
      <c r="C33" s="26"/>
      <c r="D33" s="26"/>
      <c r="E33" s="26"/>
      <c r="F33" s="26"/>
      <c r="G33" s="26"/>
      <c r="H33" s="26"/>
      <c r="I33" s="26"/>
      <c r="J33" s="26"/>
      <c r="K33" s="26"/>
      <c r="L33" s="26"/>
      <c r="M33" s="26"/>
      <c r="N33" s="26"/>
      <c r="O33" s="2"/>
    </row>
    <row r="34" spans="1:15" ht="12.75" x14ac:dyDescent="0.2">
      <c r="A34" s="26"/>
      <c r="B34" s="26"/>
      <c r="C34" s="26"/>
      <c r="D34" s="26"/>
      <c r="E34" s="26"/>
      <c r="F34" s="26"/>
      <c r="G34" s="26"/>
      <c r="H34" s="26"/>
      <c r="I34" s="26"/>
      <c r="J34" s="26"/>
      <c r="K34" s="26"/>
      <c r="L34" s="26"/>
      <c r="M34" s="26"/>
      <c r="N34" s="26"/>
      <c r="O34" s="2"/>
    </row>
    <row r="35" spans="1:15" ht="12.75" x14ac:dyDescent="0.2">
      <c r="A35" s="26"/>
      <c r="B35" s="26"/>
      <c r="C35" s="26"/>
      <c r="D35" s="26"/>
      <c r="E35" s="26"/>
      <c r="F35" s="26"/>
      <c r="G35" s="26"/>
      <c r="H35" s="26"/>
      <c r="I35" s="26"/>
      <c r="J35" s="26"/>
      <c r="K35" s="26"/>
      <c r="L35" s="26"/>
      <c r="M35" s="26"/>
      <c r="N35" s="26"/>
      <c r="O35" s="2"/>
    </row>
    <row r="36" spans="1:15" ht="12.75" x14ac:dyDescent="0.2">
      <c r="A36" s="26"/>
      <c r="B36" s="26"/>
      <c r="C36" s="26"/>
      <c r="D36" s="26"/>
      <c r="E36" s="26"/>
      <c r="F36" s="26"/>
      <c r="G36" s="26"/>
      <c r="H36" s="26"/>
      <c r="I36" s="26"/>
      <c r="J36" s="26"/>
      <c r="K36" s="26"/>
      <c r="L36" s="26"/>
      <c r="M36" s="26"/>
      <c r="N36" s="26"/>
      <c r="O36" s="2"/>
    </row>
    <row r="37" spans="1:15" ht="12.75" hidden="1" x14ac:dyDescent="0.2"/>
    <row r="38" spans="1:15" ht="12.75" hidden="1" x14ac:dyDescent="0.2"/>
    <row r="39" spans="1:15" ht="12.75" hidden="1" x14ac:dyDescent="0.2"/>
    <row r="40" spans="1:15" ht="12.75" hidden="1" x14ac:dyDescent="0.2"/>
    <row r="41" spans="1:15" ht="12.75" hidden="1" x14ac:dyDescent="0.2"/>
    <row r="42" spans="1:15" ht="12.75" hidden="1" x14ac:dyDescent="0.2"/>
    <row r="43" spans="1:15" ht="12.75" hidden="1" x14ac:dyDescent="0.2"/>
    <row r="44" spans="1:15" ht="12.75" hidden="1" x14ac:dyDescent="0.2"/>
    <row r="45" spans="1:15" ht="12.75" hidden="1" x14ac:dyDescent="0.2"/>
    <row r="46" spans="1:15" ht="12.75" hidden="1" x14ac:dyDescent="0.2"/>
    <row r="47" spans="1:15" ht="12.75" hidden="1" x14ac:dyDescent="0.2"/>
    <row r="48" spans="1:15" ht="12.75" hidden="1" x14ac:dyDescent="0.2"/>
  </sheetData>
  <mergeCells count="7">
    <mergeCell ref="D12:M12"/>
    <mergeCell ref="D11:M11"/>
    <mergeCell ref="B24:M24"/>
    <mergeCell ref="B25:M25"/>
    <mergeCell ref="D14:M14"/>
    <mergeCell ref="D13:M13"/>
    <mergeCell ref="B16:C19"/>
  </mergeCells>
  <hyperlinks>
    <hyperlink ref="B13" location="'El. v. CBG Begge varierer'!A1" display="El. v. CBG Begge varierer" xr:uid="{00000000-0004-0000-0000-000000000000}"/>
    <hyperlink ref="B12" location="'El. v. CBG Investering varierer'!A1" display="El. v. CBG Investering varierer" xr:uid="{00000000-0004-0000-0000-000003000000}"/>
    <hyperlink ref="B11" location="'El. v. CBG Energipris varierer'!A1" display="El v. CBG Energipris varierer" xr:uid="{00000000-0004-0000-0000-000004000000}"/>
    <hyperlink ref="B14" location="Ladekostnader!A1" display="Ladekostnader" xr:uid="{00000000-0004-0000-0000-000001000000}"/>
    <hyperlink ref="D31" r:id="rId1" xr:uid="{0992DAA3-AC78-4A75-81FA-0FF8E5E95359}"/>
    <hyperlink ref="E31" r:id="rId2" xr:uid="{19BCB0F9-D726-4AED-9807-B2F134A25914}"/>
  </hyperlinks>
  <pageMargins left="0.7" right="0.7" top="0.75" bottom="0.75" header="0.3" footer="0.3"/>
  <pageSetup paperSize="9" orientation="portrait" r:id="rId3"/>
  <customProperties>
    <customPr name="ID" r:id="rId4"/>
  </customPropertie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7EC1-216F-4631-AD3A-AA4FA5C1089C}">
  <sheetPr>
    <tabColor theme="4"/>
  </sheetPr>
  <dimension ref="C3:AJ45"/>
  <sheetViews>
    <sheetView zoomScaleNormal="100" workbookViewId="0">
      <selection activeCell="I13" sqref="I13:L22"/>
    </sheetView>
  </sheetViews>
  <sheetFormatPr defaultRowHeight="12.75" x14ac:dyDescent="0.2"/>
  <cols>
    <col min="1" max="2" width="9.140625" style="40"/>
    <col min="3" max="3" width="38.28515625" style="40" bestFit="1" customWidth="1"/>
    <col min="4" max="5" width="22.42578125" style="40" bestFit="1" customWidth="1"/>
    <col min="6" max="6" width="20.5703125" style="40" bestFit="1" customWidth="1"/>
    <col min="7" max="7" width="20.5703125" style="40" customWidth="1"/>
    <col min="8" max="8" width="9.140625" style="40"/>
    <col min="9" max="9" width="15.42578125" style="40" bestFit="1" customWidth="1"/>
    <col min="10" max="11" width="19.42578125" style="40" bestFit="1" customWidth="1"/>
    <col min="12" max="14" width="15.42578125" style="40" customWidth="1"/>
    <col min="15" max="16" width="15.42578125" style="40" bestFit="1" customWidth="1"/>
    <col min="17" max="17" width="14.5703125" style="40" bestFit="1" customWidth="1"/>
    <col min="18" max="18" width="13.140625" style="40" bestFit="1" customWidth="1"/>
    <col min="19" max="37" width="14.5703125" style="40" bestFit="1" customWidth="1"/>
    <col min="38" max="16384" width="9.140625" style="40"/>
  </cols>
  <sheetData>
    <row r="3" spans="3:12" ht="13.5" thickBot="1" x14ac:dyDescent="0.25"/>
    <row r="4" spans="3:12" ht="18" thickBot="1" x14ac:dyDescent="0.35">
      <c r="C4" s="43" t="s">
        <v>18</v>
      </c>
      <c r="D4" s="44" t="s">
        <v>19</v>
      </c>
      <c r="E4" s="44"/>
      <c r="F4" s="44" t="s">
        <v>20</v>
      </c>
      <c r="G4" s="45"/>
    </row>
    <row r="5" spans="3:12" ht="18.75" thickTop="1" thickBot="1" x14ac:dyDescent="0.35">
      <c r="C5" s="46" t="s">
        <v>48</v>
      </c>
      <c r="D5" s="47" t="s">
        <v>50</v>
      </c>
      <c r="E5" s="47" t="s">
        <v>49</v>
      </c>
      <c r="F5" s="47" t="s">
        <v>50</v>
      </c>
      <c r="G5" s="48" t="s">
        <v>49</v>
      </c>
    </row>
    <row r="6" spans="3:12" ht="13.5" thickTop="1" x14ac:dyDescent="0.2">
      <c r="C6" s="49" t="s">
        <v>14</v>
      </c>
      <c r="D6" s="50"/>
      <c r="E6" s="50"/>
      <c r="F6" s="50"/>
      <c r="G6" s="51"/>
    </row>
    <row r="7" spans="3:12" x14ac:dyDescent="0.2">
      <c r="C7" s="52" t="s">
        <v>22</v>
      </c>
      <c r="D7" s="53">
        <v>2500000</v>
      </c>
      <c r="E7" s="54">
        <f>D7</f>
        <v>2500000</v>
      </c>
      <c r="F7" s="55">
        <v>4000000</v>
      </c>
      <c r="G7" s="56">
        <f>F7</f>
        <v>4000000</v>
      </c>
    </row>
    <row r="8" spans="3:12" x14ac:dyDescent="0.2">
      <c r="C8" s="52" t="s">
        <v>23</v>
      </c>
      <c r="D8" s="57">
        <v>0.05</v>
      </c>
      <c r="E8" s="58">
        <f t="shared" ref="E8:G12" si="0">$D8</f>
        <v>0.05</v>
      </c>
      <c r="F8" s="58">
        <f t="shared" si="0"/>
        <v>0.05</v>
      </c>
      <c r="G8" s="59">
        <f t="shared" si="0"/>
        <v>0.05</v>
      </c>
    </row>
    <row r="9" spans="3:12" x14ac:dyDescent="0.2">
      <c r="C9" s="52" t="s">
        <v>24</v>
      </c>
      <c r="D9" s="60">
        <v>10</v>
      </c>
      <c r="E9" s="61">
        <f t="shared" si="0"/>
        <v>10</v>
      </c>
      <c r="F9" s="61">
        <f t="shared" si="0"/>
        <v>10</v>
      </c>
      <c r="G9" s="62">
        <f t="shared" si="0"/>
        <v>10</v>
      </c>
    </row>
    <row r="10" spans="3:12" x14ac:dyDescent="0.2">
      <c r="C10" s="52" t="s">
        <v>25</v>
      </c>
      <c r="D10" s="57">
        <v>7.0000000000000007E-2</v>
      </c>
      <c r="E10" s="58">
        <f t="shared" si="0"/>
        <v>7.0000000000000007E-2</v>
      </c>
      <c r="F10" s="58">
        <f t="shared" si="0"/>
        <v>7.0000000000000007E-2</v>
      </c>
      <c r="G10" s="59">
        <f t="shared" si="0"/>
        <v>7.0000000000000007E-2</v>
      </c>
    </row>
    <row r="11" spans="3:12" x14ac:dyDescent="0.2">
      <c r="C11" s="52" t="s">
        <v>26</v>
      </c>
      <c r="D11" s="63">
        <f>(D7*(1-D8)*D10)/(1-(1+D10)^(-D9))</f>
        <v>338146.56897749123</v>
      </c>
      <c r="E11" s="63">
        <f t="shared" ref="E11:G11" si="1">(E7*(1-E8)*E10)/(1-(1+E10)^(-E9))</f>
        <v>338146.56897749123</v>
      </c>
      <c r="F11" s="63">
        <f t="shared" si="1"/>
        <v>541034.5103639859</v>
      </c>
      <c r="G11" s="64">
        <f t="shared" si="1"/>
        <v>541034.5103639859</v>
      </c>
    </row>
    <row r="12" spans="3:12" ht="13.5" thickBot="1" x14ac:dyDescent="0.25">
      <c r="C12" s="52" t="s">
        <v>27</v>
      </c>
      <c r="D12" s="65">
        <v>1.4999999999999999E-2</v>
      </c>
      <c r="E12" s="66">
        <f t="shared" si="0"/>
        <v>1.4999999999999999E-2</v>
      </c>
      <c r="F12" s="66">
        <f t="shared" si="0"/>
        <v>1.4999999999999999E-2</v>
      </c>
      <c r="G12" s="67">
        <f t="shared" si="0"/>
        <v>1.4999999999999999E-2</v>
      </c>
    </row>
    <row r="13" spans="3:12" x14ac:dyDescent="0.2">
      <c r="C13" s="52" t="s">
        <v>28</v>
      </c>
      <c r="D13" s="63">
        <f>D7*D12</f>
        <v>37500</v>
      </c>
      <c r="E13" s="63">
        <f>E7*E12</f>
        <v>37500</v>
      </c>
      <c r="F13" s="63">
        <f t="shared" ref="F13" si="2">F7*F12</f>
        <v>60000</v>
      </c>
      <c r="G13" s="64">
        <f>G7*G12</f>
        <v>60000</v>
      </c>
      <c r="I13" s="84" t="str">
        <f>D4</f>
        <v>CBG</v>
      </c>
      <c r="J13" s="91"/>
      <c r="K13" s="91" t="s">
        <v>50</v>
      </c>
      <c r="L13" s="92" t="s">
        <v>49</v>
      </c>
    </row>
    <row r="14" spans="3:12" x14ac:dyDescent="0.2">
      <c r="C14" s="52" t="s">
        <v>73</v>
      </c>
      <c r="D14" s="50" t="s">
        <v>72</v>
      </c>
      <c r="E14" s="50" t="s">
        <v>72</v>
      </c>
      <c r="F14" s="60">
        <v>50</v>
      </c>
      <c r="G14" s="68">
        <f>F14</f>
        <v>50</v>
      </c>
      <c r="I14" s="52"/>
      <c r="J14" s="50" t="s">
        <v>45</v>
      </c>
      <c r="K14" s="93">
        <f>D17</f>
        <v>375646.56897749123</v>
      </c>
      <c r="L14" s="94">
        <f>E17</f>
        <v>375646.56897749123</v>
      </c>
    </row>
    <row r="15" spans="3:12" x14ac:dyDescent="0.2">
      <c r="C15" s="52" t="s">
        <v>74</v>
      </c>
      <c r="D15" s="50"/>
      <c r="E15" s="50"/>
      <c r="F15" s="69">
        <f>F14*Ladekostnader!$D$24*12</f>
        <v>39000</v>
      </c>
      <c r="G15" s="70">
        <f>G14*Ladekostnader!$D$24*12</f>
        <v>39000</v>
      </c>
      <c r="I15" s="52"/>
      <c r="J15" s="50" t="s">
        <v>46</v>
      </c>
      <c r="K15" s="93">
        <f>D23*D25</f>
        <v>6.4499999999999993</v>
      </c>
      <c r="L15" s="94">
        <f>E23*E25</f>
        <v>7.74</v>
      </c>
    </row>
    <row r="16" spans="3:12" x14ac:dyDescent="0.2">
      <c r="C16" s="52" t="s">
        <v>75</v>
      </c>
      <c r="D16" s="50" t="s">
        <v>72</v>
      </c>
      <c r="E16" s="50" t="s">
        <v>72</v>
      </c>
      <c r="F16" s="69">
        <v>4080</v>
      </c>
      <c r="G16" s="71">
        <v>4080</v>
      </c>
      <c r="I16" s="52"/>
      <c r="J16" s="50" t="s">
        <v>47</v>
      </c>
      <c r="K16" s="93">
        <f>D29+D31</f>
        <v>3.1999999999999997</v>
      </c>
      <c r="L16" s="94">
        <f>E29+E31</f>
        <v>3.1999999999999997</v>
      </c>
    </row>
    <row r="17" spans="3:36" x14ac:dyDescent="0.2">
      <c r="C17" s="72" t="s">
        <v>41</v>
      </c>
      <c r="D17" s="73">
        <f>D11+D13</f>
        <v>375646.56897749123</v>
      </c>
      <c r="E17" s="73">
        <f>E11+E13</f>
        <v>375646.56897749123</v>
      </c>
      <c r="F17" s="73">
        <f>F11+F13+F15+F16</f>
        <v>644114.5103639859</v>
      </c>
      <c r="G17" s="74">
        <f>G11+G13+G15+G16</f>
        <v>644114.5103639859</v>
      </c>
      <c r="I17" s="52"/>
      <c r="J17" s="50"/>
      <c r="K17" s="50"/>
      <c r="L17" s="51"/>
    </row>
    <row r="18" spans="3:36" x14ac:dyDescent="0.2">
      <c r="C18" s="52"/>
      <c r="D18" s="50"/>
      <c r="E18" s="50"/>
      <c r="F18" s="50"/>
      <c r="G18" s="51"/>
      <c r="I18" s="52"/>
      <c r="J18" s="50"/>
      <c r="K18" s="50"/>
      <c r="L18" s="51"/>
    </row>
    <row r="19" spans="3:36" x14ac:dyDescent="0.2">
      <c r="C19" s="49" t="s">
        <v>15</v>
      </c>
      <c r="D19" s="50" t="s">
        <v>57</v>
      </c>
      <c r="E19" s="50"/>
      <c r="F19" s="50" t="s">
        <v>21</v>
      </c>
      <c r="G19" s="51"/>
      <c r="I19" s="52" t="str">
        <f>F4</f>
        <v>El</v>
      </c>
      <c r="J19" s="50"/>
      <c r="K19" s="50" t="s">
        <v>50</v>
      </c>
      <c r="L19" s="51" t="s">
        <v>49</v>
      </c>
    </row>
    <row r="20" spans="3:36" x14ac:dyDescent="0.2">
      <c r="C20" s="75" t="s">
        <v>29</v>
      </c>
      <c r="D20" s="60">
        <v>300</v>
      </c>
      <c r="E20" s="61">
        <f>$D20</f>
        <v>300</v>
      </c>
      <c r="F20" s="61">
        <f>$D20</f>
        <v>300</v>
      </c>
      <c r="G20" s="62">
        <f t="shared" ref="G20" si="3">$D20</f>
        <v>300</v>
      </c>
      <c r="I20" s="52"/>
      <c r="J20" s="50" t="s">
        <v>45</v>
      </c>
      <c r="K20" s="93">
        <f>F17+F45</f>
        <v>697887.07644147321</v>
      </c>
      <c r="L20" s="94">
        <f>G17+G45</f>
        <v>697887.07644147321</v>
      </c>
    </row>
    <row r="21" spans="3:36" x14ac:dyDescent="0.2">
      <c r="C21" s="75" t="s">
        <v>30</v>
      </c>
      <c r="D21" s="60">
        <v>350</v>
      </c>
      <c r="E21" s="61">
        <f t="shared" ref="E21:G22" si="4">$D21</f>
        <v>350</v>
      </c>
      <c r="F21" s="61">
        <f t="shared" si="4"/>
        <v>350</v>
      </c>
      <c r="G21" s="62">
        <f t="shared" si="4"/>
        <v>350</v>
      </c>
      <c r="I21" s="52"/>
      <c r="J21" s="50" t="s">
        <v>46</v>
      </c>
      <c r="K21" s="93">
        <f>(F23+F24)*F25</f>
        <v>2.7383200000000003</v>
      </c>
      <c r="L21" s="94">
        <f>(G23+G24)*G25</f>
        <v>3.2663199999999994</v>
      </c>
    </row>
    <row r="22" spans="3:36" ht="13.5" thickBot="1" x14ac:dyDescent="0.25">
      <c r="C22" s="52" t="s">
        <v>31</v>
      </c>
      <c r="D22" s="61">
        <f>D20*D21</f>
        <v>105000</v>
      </c>
      <c r="E22" s="61">
        <f t="shared" si="4"/>
        <v>105000</v>
      </c>
      <c r="F22" s="61">
        <f t="shared" si="4"/>
        <v>105000</v>
      </c>
      <c r="G22" s="62">
        <f t="shared" si="4"/>
        <v>105000</v>
      </c>
      <c r="I22" s="80"/>
      <c r="J22" s="81" t="s">
        <v>47</v>
      </c>
      <c r="K22" s="95">
        <f>F29+F31</f>
        <v>2.6</v>
      </c>
      <c r="L22" s="96">
        <f>G29+G31</f>
        <v>2.6</v>
      </c>
    </row>
    <row r="23" spans="3:36" x14ac:dyDescent="0.2">
      <c r="C23" s="52" t="s">
        <v>32</v>
      </c>
      <c r="D23" s="55">
        <v>1.5</v>
      </c>
      <c r="E23" s="55">
        <v>1.8</v>
      </c>
      <c r="F23" s="76">
        <f>Ladekostnader!D28</f>
        <v>1.1366600000000002</v>
      </c>
      <c r="G23" s="77">
        <f>Ladekostnader!D27</f>
        <v>1.4006599999999998</v>
      </c>
      <c r="K23" s="41"/>
      <c r="L23" s="41"/>
    </row>
    <row r="24" spans="3:36" x14ac:dyDescent="0.2">
      <c r="C24" s="52" t="s">
        <v>76</v>
      </c>
      <c r="D24" s="50" t="s">
        <v>72</v>
      </c>
      <c r="E24" s="50" t="s">
        <v>72</v>
      </c>
      <c r="F24" s="76">
        <f>Ladekostnader!$D$22+Ladekostnader!$D$23</f>
        <v>0.23249999999999998</v>
      </c>
      <c r="G24" s="77">
        <f>Ladekostnader!$D$22+Ladekostnader!$D$23</f>
        <v>0.23249999999999998</v>
      </c>
    </row>
    <row r="25" spans="3:36" x14ac:dyDescent="0.2">
      <c r="C25" s="52" t="s">
        <v>33</v>
      </c>
      <c r="D25" s="60">
        <v>4.3</v>
      </c>
      <c r="E25" s="78">
        <f>D25</f>
        <v>4.3</v>
      </c>
      <c r="F25" s="60">
        <v>2</v>
      </c>
      <c r="G25" s="68">
        <f>F25</f>
        <v>2</v>
      </c>
    </row>
    <row r="26" spans="3:36" x14ac:dyDescent="0.2">
      <c r="C26" s="72" t="s">
        <v>42</v>
      </c>
      <c r="D26" s="73">
        <f>D22*D25*D23</f>
        <v>677250</v>
      </c>
      <c r="E26" s="73">
        <f>E22*E25*E23</f>
        <v>812700</v>
      </c>
      <c r="F26" s="73">
        <f>F22*F25*F23</f>
        <v>238698.60000000003</v>
      </c>
      <c r="G26" s="74">
        <f>G22*G25*G23</f>
        <v>294138.59999999998</v>
      </c>
      <c r="P26" s="42"/>
      <c r="Q26" s="42"/>
      <c r="R26" s="42"/>
      <c r="S26" s="42"/>
      <c r="T26" s="42"/>
      <c r="U26" s="42"/>
      <c r="V26" s="42"/>
      <c r="W26" s="42"/>
      <c r="X26" s="42"/>
      <c r="Y26" s="42"/>
      <c r="Z26" s="42"/>
      <c r="AA26" s="42"/>
      <c r="AB26" s="42"/>
      <c r="AC26" s="42"/>
      <c r="AD26" s="42"/>
      <c r="AE26" s="42"/>
      <c r="AF26" s="42"/>
      <c r="AG26" s="42"/>
      <c r="AH26" s="42"/>
      <c r="AI26" s="42"/>
      <c r="AJ26" s="42"/>
    </row>
    <row r="27" spans="3:36" x14ac:dyDescent="0.2">
      <c r="C27" s="52"/>
      <c r="D27" s="50"/>
      <c r="E27" s="50"/>
      <c r="F27" s="50"/>
      <c r="G27" s="51"/>
    </row>
    <row r="28" spans="3:36" x14ac:dyDescent="0.2">
      <c r="C28" s="49" t="s">
        <v>16</v>
      </c>
      <c r="D28" s="50"/>
      <c r="E28" s="50"/>
      <c r="F28" s="50"/>
      <c r="G28" s="51"/>
    </row>
    <row r="29" spans="3:36" x14ac:dyDescent="0.2">
      <c r="C29" s="52" t="s">
        <v>34</v>
      </c>
      <c r="D29" s="34">
        <v>2.8</v>
      </c>
      <c r="E29" s="54">
        <f>D29</f>
        <v>2.8</v>
      </c>
      <c r="F29" s="34">
        <v>2.2000000000000002</v>
      </c>
      <c r="G29" s="56">
        <f>F29</f>
        <v>2.2000000000000002</v>
      </c>
      <c r="P29" s="41"/>
      <c r="Q29" s="41"/>
      <c r="R29" s="41"/>
      <c r="S29" s="41"/>
      <c r="T29" s="41"/>
      <c r="U29" s="41"/>
      <c r="V29" s="41"/>
      <c r="W29" s="41"/>
      <c r="X29" s="41"/>
      <c r="Y29" s="41"/>
      <c r="Z29" s="41"/>
      <c r="AA29" s="41"/>
      <c r="AB29" s="41"/>
      <c r="AC29" s="41"/>
      <c r="AD29" s="41"/>
      <c r="AE29" s="41"/>
      <c r="AF29" s="41"/>
      <c r="AG29" s="41"/>
      <c r="AH29" s="41"/>
      <c r="AI29" s="41"/>
      <c r="AJ29" s="41"/>
    </row>
    <row r="30" spans="3:36" ht="13.5" thickBot="1" x14ac:dyDescent="0.25">
      <c r="C30" s="52" t="s">
        <v>35</v>
      </c>
      <c r="D30" s="76">
        <f>D29*D22</f>
        <v>294000</v>
      </c>
      <c r="E30" s="76">
        <f>E29*E22</f>
        <v>294000</v>
      </c>
      <c r="F30" s="76">
        <f>F29*F22</f>
        <v>231000.00000000003</v>
      </c>
      <c r="G30" s="77">
        <f>G29*G22</f>
        <v>231000.00000000003</v>
      </c>
      <c r="K30" s="41"/>
      <c r="L30" s="41"/>
    </row>
    <row r="31" spans="3:36" x14ac:dyDescent="0.2">
      <c r="C31" s="52" t="s">
        <v>36</v>
      </c>
      <c r="D31" s="34">
        <v>0.4</v>
      </c>
      <c r="E31" s="54">
        <f>D31</f>
        <v>0.4</v>
      </c>
      <c r="F31" s="34">
        <v>0.4</v>
      </c>
      <c r="G31" s="56">
        <f>F31</f>
        <v>0.4</v>
      </c>
      <c r="I31" s="84" t="s">
        <v>44</v>
      </c>
      <c r="J31" s="85">
        <v>30000</v>
      </c>
      <c r="K31" s="85">
        <v>37500</v>
      </c>
      <c r="L31" s="85">
        <v>45000</v>
      </c>
      <c r="M31" s="85">
        <v>52500</v>
      </c>
      <c r="N31" s="85">
        <v>60000</v>
      </c>
      <c r="O31" s="85">
        <v>67500</v>
      </c>
      <c r="P31" s="85">
        <v>75000</v>
      </c>
      <c r="Q31" s="85">
        <v>82500</v>
      </c>
      <c r="R31" s="85">
        <v>90000</v>
      </c>
      <c r="S31" s="85">
        <v>97500</v>
      </c>
      <c r="T31" s="85">
        <v>105000</v>
      </c>
      <c r="U31" s="85">
        <v>112500</v>
      </c>
      <c r="V31" s="85">
        <v>120000</v>
      </c>
      <c r="W31" s="85">
        <v>127500</v>
      </c>
      <c r="X31" s="85">
        <v>135000</v>
      </c>
      <c r="Y31" s="85">
        <v>142500</v>
      </c>
      <c r="Z31" s="85">
        <v>150000</v>
      </c>
      <c r="AA31" s="85">
        <v>157500</v>
      </c>
      <c r="AB31" s="85">
        <v>165000</v>
      </c>
      <c r="AC31" s="85">
        <v>172500</v>
      </c>
      <c r="AD31" s="86">
        <v>180000</v>
      </c>
    </row>
    <row r="32" spans="3:36" x14ac:dyDescent="0.2">
      <c r="C32" s="52" t="s">
        <v>37</v>
      </c>
      <c r="D32" s="76">
        <f>D31*D22</f>
        <v>42000</v>
      </c>
      <c r="E32" s="76">
        <f>E31*E22</f>
        <v>42000</v>
      </c>
      <c r="F32" s="76">
        <f>F31*F22</f>
        <v>42000</v>
      </c>
      <c r="G32" s="77">
        <f>G31*G22</f>
        <v>42000</v>
      </c>
      <c r="I32" s="52" t="s">
        <v>59</v>
      </c>
      <c r="J32" s="87">
        <f t="shared" ref="J32:AD32" si="5">$L$14+($L$15+$L$16)*J$31</f>
        <v>703846.56897749123</v>
      </c>
      <c r="K32" s="87">
        <f t="shared" si="5"/>
        <v>785896.56897749123</v>
      </c>
      <c r="L32" s="87">
        <f t="shared" si="5"/>
        <v>867946.56897749123</v>
      </c>
      <c r="M32" s="87">
        <f t="shared" si="5"/>
        <v>949996.56897749123</v>
      </c>
      <c r="N32" s="87">
        <f t="shared" si="5"/>
        <v>1032046.5689774912</v>
      </c>
      <c r="O32" s="87">
        <f t="shared" si="5"/>
        <v>1114096.5689774912</v>
      </c>
      <c r="P32" s="87">
        <f t="shared" si="5"/>
        <v>1196146.5689774912</v>
      </c>
      <c r="Q32" s="87">
        <f t="shared" si="5"/>
        <v>1278196.5689774912</v>
      </c>
      <c r="R32" s="87">
        <f t="shared" si="5"/>
        <v>1360246.5689774912</v>
      </c>
      <c r="S32" s="87">
        <f t="shared" si="5"/>
        <v>1442296.5689774912</v>
      </c>
      <c r="T32" s="87">
        <f t="shared" si="5"/>
        <v>1524346.5689774912</v>
      </c>
      <c r="U32" s="87">
        <f t="shared" si="5"/>
        <v>1606396.5689774912</v>
      </c>
      <c r="V32" s="87">
        <f t="shared" si="5"/>
        <v>1688446.5689774912</v>
      </c>
      <c r="W32" s="87">
        <f t="shared" si="5"/>
        <v>1770496.5689774912</v>
      </c>
      <c r="X32" s="87">
        <f t="shared" si="5"/>
        <v>1852546.5689774912</v>
      </c>
      <c r="Y32" s="87">
        <f t="shared" si="5"/>
        <v>1934596.5689774912</v>
      </c>
      <c r="Z32" s="87">
        <f t="shared" si="5"/>
        <v>2016646.5689774912</v>
      </c>
      <c r="AA32" s="87">
        <f t="shared" si="5"/>
        <v>2098696.568977491</v>
      </c>
      <c r="AB32" s="87">
        <f t="shared" si="5"/>
        <v>2180746.568977491</v>
      </c>
      <c r="AC32" s="87">
        <f t="shared" si="5"/>
        <v>2262796.568977491</v>
      </c>
      <c r="AD32" s="88">
        <f t="shared" si="5"/>
        <v>2344846.568977491</v>
      </c>
    </row>
    <row r="33" spans="3:36" x14ac:dyDescent="0.2">
      <c r="C33" s="52"/>
      <c r="D33" s="50"/>
      <c r="E33" s="50"/>
      <c r="F33" s="50"/>
      <c r="G33" s="51"/>
      <c r="I33" s="52" t="s">
        <v>58</v>
      </c>
      <c r="J33" s="87">
        <f>$K$14+($K$15+$K$16)*J31</f>
        <v>665146.56897749123</v>
      </c>
      <c r="K33" s="87">
        <f t="shared" ref="K33:AD33" si="6">$K$14+($K$15+$K$16)*K31</f>
        <v>737521.56897749123</v>
      </c>
      <c r="L33" s="87">
        <f t="shared" si="6"/>
        <v>809896.56897749123</v>
      </c>
      <c r="M33" s="87">
        <f t="shared" si="6"/>
        <v>882271.56897749123</v>
      </c>
      <c r="N33" s="87">
        <f t="shared" si="6"/>
        <v>954646.56897749112</v>
      </c>
      <c r="O33" s="87">
        <f t="shared" si="6"/>
        <v>1027021.5689774911</v>
      </c>
      <c r="P33" s="87">
        <f t="shared" si="6"/>
        <v>1099396.568977491</v>
      </c>
      <c r="Q33" s="87">
        <f t="shared" si="6"/>
        <v>1171771.568977491</v>
      </c>
      <c r="R33" s="87">
        <f t="shared" si="6"/>
        <v>1244146.568977491</v>
      </c>
      <c r="S33" s="87">
        <f t="shared" si="6"/>
        <v>1316521.568977491</v>
      </c>
      <c r="T33" s="87">
        <f t="shared" si="6"/>
        <v>1388896.568977491</v>
      </c>
      <c r="U33" s="87">
        <f t="shared" si="6"/>
        <v>1461271.568977491</v>
      </c>
      <c r="V33" s="87">
        <f t="shared" si="6"/>
        <v>1533646.568977491</v>
      </c>
      <c r="W33" s="87">
        <f t="shared" si="6"/>
        <v>1606021.568977491</v>
      </c>
      <c r="X33" s="87">
        <f t="shared" si="6"/>
        <v>1678396.568977491</v>
      </c>
      <c r="Y33" s="87">
        <f t="shared" si="6"/>
        <v>1750771.568977491</v>
      </c>
      <c r="Z33" s="87">
        <f t="shared" si="6"/>
        <v>1823146.568977491</v>
      </c>
      <c r="AA33" s="87">
        <f t="shared" si="6"/>
        <v>1895521.568977491</v>
      </c>
      <c r="AB33" s="87">
        <f t="shared" si="6"/>
        <v>1967896.568977491</v>
      </c>
      <c r="AC33" s="87">
        <f t="shared" si="6"/>
        <v>2040271.568977491</v>
      </c>
      <c r="AD33" s="88">
        <f t="shared" si="6"/>
        <v>2112646.568977491</v>
      </c>
      <c r="AE33" s="42"/>
      <c r="AF33" s="42"/>
      <c r="AG33" s="42"/>
      <c r="AH33" s="42"/>
      <c r="AI33" s="42"/>
      <c r="AJ33" s="42"/>
    </row>
    <row r="34" spans="3:36" x14ac:dyDescent="0.2">
      <c r="C34" s="72" t="s">
        <v>43</v>
      </c>
      <c r="D34" s="73">
        <f>D30+D32</f>
        <v>336000</v>
      </c>
      <c r="E34" s="73">
        <f t="shared" ref="E34:G34" si="7">E30+E32</f>
        <v>336000</v>
      </c>
      <c r="F34" s="73">
        <f t="shared" si="7"/>
        <v>273000</v>
      </c>
      <c r="G34" s="74">
        <f t="shared" si="7"/>
        <v>273000</v>
      </c>
      <c r="I34" s="52" t="s">
        <v>61</v>
      </c>
      <c r="J34" s="87">
        <f t="shared" ref="J34:AD34" si="8">$L$20+($L$21+$L$22)*J31</f>
        <v>873876.67644147319</v>
      </c>
      <c r="K34" s="87">
        <f t="shared" si="8"/>
        <v>917874.07644147321</v>
      </c>
      <c r="L34" s="87">
        <f t="shared" si="8"/>
        <v>961871.47644147323</v>
      </c>
      <c r="M34" s="87">
        <f t="shared" si="8"/>
        <v>1005868.8764414731</v>
      </c>
      <c r="N34" s="87">
        <f t="shared" si="8"/>
        <v>1049866.2764414733</v>
      </c>
      <c r="O34" s="87">
        <f t="shared" si="8"/>
        <v>1093863.6764414732</v>
      </c>
      <c r="P34" s="87">
        <f t="shared" si="8"/>
        <v>1137861.0764414733</v>
      </c>
      <c r="Q34" s="87">
        <f t="shared" si="8"/>
        <v>1181858.4764414732</v>
      </c>
      <c r="R34" s="87">
        <f t="shared" si="8"/>
        <v>1225855.8764414731</v>
      </c>
      <c r="S34" s="87">
        <f t="shared" si="8"/>
        <v>1269853.276441473</v>
      </c>
      <c r="T34" s="87">
        <f t="shared" si="8"/>
        <v>1313850.6764414732</v>
      </c>
      <c r="U34" s="87">
        <f t="shared" si="8"/>
        <v>1357848.0764414733</v>
      </c>
      <c r="V34" s="87">
        <f t="shared" si="8"/>
        <v>1401845.4764414732</v>
      </c>
      <c r="W34" s="87">
        <f t="shared" si="8"/>
        <v>1445842.8764414731</v>
      </c>
      <c r="X34" s="87">
        <f t="shared" si="8"/>
        <v>1489840.276441473</v>
      </c>
      <c r="Y34" s="87">
        <f t="shared" si="8"/>
        <v>1533837.6764414732</v>
      </c>
      <c r="Z34" s="87">
        <f t="shared" si="8"/>
        <v>1577835.0764414733</v>
      </c>
      <c r="AA34" s="87">
        <f t="shared" si="8"/>
        <v>1621832.4764414732</v>
      </c>
      <c r="AB34" s="87">
        <f t="shared" si="8"/>
        <v>1665829.8764414731</v>
      </c>
      <c r="AC34" s="87">
        <f t="shared" si="8"/>
        <v>1709827.276441473</v>
      </c>
      <c r="AD34" s="88">
        <f t="shared" si="8"/>
        <v>1753824.6764414734</v>
      </c>
      <c r="AE34" s="41"/>
      <c r="AF34" s="41"/>
      <c r="AG34" s="41"/>
      <c r="AH34" s="41"/>
      <c r="AI34" s="41"/>
      <c r="AJ34" s="41"/>
    </row>
    <row r="35" spans="3:36" ht="13.5" thickBot="1" x14ac:dyDescent="0.25">
      <c r="C35" s="52"/>
      <c r="D35" s="50"/>
      <c r="E35" s="50"/>
      <c r="F35" s="50"/>
      <c r="G35" s="51"/>
      <c r="I35" s="80" t="s">
        <v>60</v>
      </c>
      <c r="J35" s="89">
        <f t="shared" ref="J35:AD35" si="9">$K$20+($K$21+$K$22)*J$31</f>
        <v>858036.67644147319</v>
      </c>
      <c r="K35" s="89">
        <f t="shared" si="9"/>
        <v>898074.07644147321</v>
      </c>
      <c r="L35" s="89">
        <f t="shared" si="9"/>
        <v>938111.47644147323</v>
      </c>
      <c r="M35" s="89">
        <f t="shared" si="9"/>
        <v>978148.87644147326</v>
      </c>
      <c r="N35" s="89">
        <f t="shared" si="9"/>
        <v>1018186.2764414733</v>
      </c>
      <c r="O35" s="89">
        <f t="shared" si="9"/>
        <v>1058223.6764414732</v>
      </c>
      <c r="P35" s="89">
        <f t="shared" si="9"/>
        <v>1098261.0764414733</v>
      </c>
      <c r="Q35" s="89">
        <f t="shared" si="9"/>
        <v>1138298.4764414732</v>
      </c>
      <c r="R35" s="89">
        <f t="shared" si="9"/>
        <v>1178335.8764414731</v>
      </c>
      <c r="S35" s="89">
        <f t="shared" si="9"/>
        <v>1218373.2764414733</v>
      </c>
      <c r="T35" s="89">
        <f t="shared" si="9"/>
        <v>1258410.6764414734</v>
      </c>
      <c r="U35" s="89">
        <f t="shared" si="9"/>
        <v>1298448.0764414733</v>
      </c>
      <c r="V35" s="89">
        <f t="shared" si="9"/>
        <v>1338485.4764414732</v>
      </c>
      <c r="W35" s="89">
        <f t="shared" si="9"/>
        <v>1378522.8764414731</v>
      </c>
      <c r="X35" s="89">
        <f t="shared" si="9"/>
        <v>1418560.2764414733</v>
      </c>
      <c r="Y35" s="89">
        <f t="shared" si="9"/>
        <v>1458597.6764414734</v>
      </c>
      <c r="Z35" s="89">
        <f t="shared" si="9"/>
        <v>1498635.0764414733</v>
      </c>
      <c r="AA35" s="89">
        <f t="shared" si="9"/>
        <v>1538672.4764414732</v>
      </c>
      <c r="AB35" s="89">
        <f t="shared" si="9"/>
        <v>1578709.8764414731</v>
      </c>
      <c r="AC35" s="89">
        <f t="shared" si="9"/>
        <v>1618747.2764414733</v>
      </c>
      <c r="AD35" s="90">
        <f t="shared" si="9"/>
        <v>1658784.6764414734</v>
      </c>
      <c r="AE35" s="41"/>
      <c r="AF35" s="41"/>
      <c r="AG35" s="41"/>
      <c r="AH35" s="41"/>
      <c r="AI35" s="41"/>
      <c r="AJ35" s="41"/>
    </row>
    <row r="36" spans="3:36" x14ac:dyDescent="0.2">
      <c r="C36" s="49" t="s">
        <v>17</v>
      </c>
      <c r="D36" s="50"/>
      <c r="E36" s="50"/>
      <c r="F36" s="50"/>
      <c r="G36" s="51"/>
    </row>
    <row r="37" spans="3:36" x14ac:dyDescent="0.2">
      <c r="C37" s="72" t="s">
        <v>39</v>
      </c>
      <c r="D37" s="73">
        <f>D34+D26+D17</f>
        <v>1388896.5689774912</v>
      </c>
      <c r="E37" s="73">
        <f>E34+E26+E17</f>
        <v>1524346.5689774912</v>
      </c>
      <c r="F37" s="73">
        <f>F34+F26+F17</f>
        <v>1155813.1103639859</v>
      </c>
      <c r="G37" s="74">
        <f>G34+G26+G17</f>
        <v>1211253.1103639859</v>
      </c>
    </row>
    <row r="38" spans="3:36" x14ac:dyDescent="0.2">
      <c r="C38" s="72" t="s">
        <v>38</v>
      </c>
      <c r="D38" s="73">
        <f>D37/D22</f>
        <v>13.227586371214203</v>
      </c>
      <c r="E38" s="73">
        <f>E37/E22</f>
        <v>14.517586371214202</v>
      </c>
      <c r="F38" s="73">
        <f>F37/F22</f>
        <v>11.007743908228436</v>
      </c>
      <c r="G38" s="74">
        <f>G37/G22</f>
        <v>11.535743908228437</v>
      </c>
    </row>
    <row r="39" spans="3:36" x14ac:dyDescent="0.2">
      <c r="C39" s="72" t="s">
        <v>40</v>
      </c>
      <c r="D39" s="73">
        <f>D37*D9</f>
        <v>13888965.689774912</v>
      </c>
      <c r="E39" s="73">
        <f>E37*E9</f>
        <v>15243465.689774912</v>
      </c>
      <c r="F39" s="73">
        <f>F37*F9</f>
        <v>11558131.10363986</v>
      </c>
      <c r="G39" s="74">
        <f>G37*G9</f>
        <v>12112531.10363986</v>
      </c>
    </row>
    <row r="40" spans="3:36" x14ac:dyDescent="0.2">
      <c r="C40" s="52"/>
      <c r="D40" s="50"/>
      <c r="E40" s="50"/>
      <c r="F40" s="50"/>
      <c r="G40" s="51"/>
    </row>
    <row r="41" spans="3:36" x14ac:dyDescent="0.2">
      <c r="C41" s="49" t="s">
        <v>70</v>
      </c>
      <c r="D41" s="50"/>
      <c r="E41" s="50"/>
      <c r="F41" s="50"/>
      <c r="G41" s="51"/>
    </row>
    <row r="42" spans="3:36" x14ac:dyDescent="0.2">
      <c r="C42" s="52" t="s">
        <v>78</v>
      </c>
      <c r="D42" s="50" t="s">
        <v>79</v>
      </c>
      <c r="E42" s="50" t="s">
        <v>79</v>
      </c>
      <c r="F42" s="55">
        <v>800000</v>
      </c>
      <c r="G42" s="56">
        <f>F42</f>
        <v>800000</v>
      </c>
    </row>
    <row r="43" spans="3:36" x14ac:dyDescent="0.2">
      <c r="C43" s="52" t="s">
        <v>71</v>
      </c>
      <c r="D43" s="50" t="s">
        <v>80</v>
      </c>
      <c r="E43" s="50" t="s">
        <v>80</v>
      </c>
      <c r="F43" s="60">
        <v>20</v>
      </c>
      <c r="G43" s="62">
        <f>F43</f>
        <v>20</v>
      </c>
    </row>
    <row r="44" spans="3:36" x14ac:dyDescent="0.2">
      <c r="C44" s="52" t="s">
        <v>77</v>
      </c>
      <c r="D44" s="50" t="s">
        <v>80</v>
      </c>
      <c r="E44" s="50" t="s">
        <v>80</v>
      </c>
      <c r="F44" s="79">
        <v>0.03</v>
      </c>
      <c r="G44" s="59">
        <f>F44</f>
        <v>0.03</v>
      </c>
    </row>
    <row r="45" spans="3:36" ht="13.5" thickBot="1" x14ac:dyDescent="0.25">
      <c r="C45" s="80" t="s">
        <v>26</v>
      </c>
      <c r="D45" s="81" t="s">
        <v>80</v>
      </c>
      <c r="E45" s="81" t="s">
        <v>80</v>
      </c>
      <c r="F45" s="82">
        <f>(F42*F44)/(1-(1+F44)^(-F43))</f>
        <v>53772.566077487325</v>
      </c>
      <c r="G45" s="83">
        <f>(G42*G44)/(1-(1+G44)^(-G43))</f>
        <v>53772.566077487325</v>
      </c>
    </row>
  </sheetData>
  <pageMargins left="0.7" right="0.7" top="0.75" bottom="0.75" header="0.3" footer="0.3"/>
  <pageSetup paperSize="9" orientation="portrait" verticalDpi="0" r:id="rId1"/>
  <ignoredErrors>
    <ignoredError sqref="E11:G1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75F5-367D-4EE8-8DA0-84BF01BE69D4}">
  <sheetPr>
    <tabColor theme="5"/>
  </sheetPr>
  <dimension ref="C3:AI46"/>
  <sheetViews>
    <sheetView zoomScaleNormal="100" workbookViewId="0">
      <selection activeCell="I38" sqref="I38"/>
    </sheetView>
  </sheetViews>
  <sheetFormatPr defaultRowHeight="12.75" x14ac:dyDescent="0.2"/>
  <cols>
    <col min="1" max="2" width="9.140625" style="40"/>
    <col min="3" max="3" width="38.28515625" style="40" bestFit="1" customWidth="1"/>
    <col min="4" max="5" width="22.42578125" style="40" bestFit="1" customWidth="1"/>
    <col min="6" max="6" width="20.5703125" style="40" bestFit="1" customWidth="1"/>
    <col min="7" max="7" width="20.5703125" style="40" customWidth="1"/>
    <col min="8" max="8" width="10" style="40" customWidth="1"/>
    <col min="9" max="10" width="19.42578125" style="40" bestFit="1" customWidth="1"/>
    <col min="11" max="13" width="15.42578125" style="40" customWidth="1"/>
    <col min="14" max="15" width="15.42578125" style="40" bestFit="1" customWidth="1"/>
    <col min="16" max="16" width="14.5703125" style="40" bestFit="1" customWidth="1"/>
    <col min="17" max="17" width="13.140625" style="40" bestFit="1" customWidth="1"/>
    <col min="18" max="36" width="14.5703125" style="40" bestFit="1" customWidth="1"/>
    <col min="37" max="16384" width="9.140625" style="40"/>
  </cols>
  <sheetData>
    <row r="3" spans="3:12" ht="13.5" thickBot="1" x14ac:dyDescent="0.25"/>
    <row r="4" spans="3:12" ht="18" thickBot="1" x14ac:dyDescent="0.35">
      <c r="C4" s="43" t="s">
        <v>18</v>
      </c>
      <c r="D4" s="44" t="s">
        <v>19</v>
      </c>
      <c r="E4" s="44"/>
      <c r="F4" s="44" t="s">
        <v>20</v>
      </c>
      <c r="G4" s="45"/>
    </row>
    <row r="5" spans="3:12" ht="18.75" thickTop="1" thickBot="1" x14ac:dyDescent="0.35">
      <c r="C5" s="46" t="s">
        <v>48</v>
      </c>
      <c r="D5" s="47" t="s">
        <v>50</v>
      </c>
      <c r="E5" s="47" t="s">
        <v>49</v>
      </c>
      <c r="F5" s="47" t="s">
        <v>50</v>
      </c>
      <c r="G5" s="48" t="s">
        <v>49</v>
      </c>
    </row>
    <row r="6" spans="3:12" ht="13.5" thickTop="1" x14ac:dyDescent="0.2">
      <c r="C6" s="49" t="s">
        <v>14</v>
      </c>
      <c r="D6" s="50"/>
      <c r="E6" s="50"/>
      <c r="F6" s="50"/>
      <c r="G6" s="51"/>
    </row>
    <row r="7" spans="3:12" x14ac:dyDescent="0.2">
      <c r="C7" s="52" t="s">
        <v>22</v>
      </c>
      <c r="D7" s="53">
        <v>2500000</v>
      </c>
      <c r="E7" s="53">
        <v>3200000</v>
      </c>
      <c r="F7" s="55">
        <v>4000000</v>
      </c>
      <c r="G7" s="97">
        <v>4500000</v>
      </c>
    </row>
    <row r="8" spans="3:12" x14ac:dyDescent="0.2">
      <c r="C8" s="52" t="s">
        <v>23</v>
      </c>
      <c r="D8" s="57">
        <v>0.05</v>
      </c>
      <c r="E8" s="58">
        <f t="shared" ref="E8:G12" si="0">$D8</f>
        <v>0.05</v>
      </c>
      <c r="F8" s="58">
        <f t="shared" si="0"/>
        <v>0.05</v>
      </c>
      <c r="G8" s="59">
        <f t="shared" si="0"/>
        <v>0.05</v>
      </c>
    </row>
    <row r="9" spans="3:12" x14ac:dyDescent="0.2">
      <c r="C9" s="52" t="s">
        <v>24</v>
      </c>
      <c r="D9" s="60">
        <v>10</v>
      </c>
      <c r="E9" s="61">
        <f t="shared" si="0"/>
        <v>10</v>
      </c>
      <c r="F9" s="61">
        <f t="shared" si="0"/>
        <v>10</v>
      </c>
      <c r="G9" s="62">
        <f t="shared" si="0"/>
        <v>10</v>
      </c>
    </row>
    <row r="10" spans="3:12" x14ac:dyDescent="0.2">
      <c r="C10" s="52" t="s">
        <v>25</v>
      </c>
      <c r="D10" s="57">
        <v>7.0000000000000007E-2</v>
      </c>
      <c r="E10" s="58">
        <f t="shared" si="0"/>
        <v>7.0000000000000007E-2</v>
      </c>
      <c r="F10" s="58">
        <f t="shared" si="0"/>
        <v>7.0000000000000007E-2</v>
      </c>
      <c r="G10" s="59">
        <f t="shared" si="0"/>
        <v>7.0000000000000007E-2</v>
      </c>
    </row>
    <row r="11" spans="3:12" x14ac:dyDescent="0.2">
      <c r="C11" s="52" t="s">
        <v>26</v>
      </c>
      <c r="D11" s="63">
        <f>(D7*(1-D8)*D10)/(1-(1+D10)^(-D9))</f>
        <v>338146.56897749123</v>
      </c>
      <c r="E11" s="63">
        <f t="shared" ref="E11:G11" si="1">(E7*(1-E8)*E10)/(1-(1+E10)^(-E9))</f>
        <v>432827.60829118872</v>
      </c>
      <c r="F11" s="63">
        <f t="shared" si="1"/>
        <v>541034.5103639859</v>
      </c>
      <c r="G11" s="64">
        <f t="shared" si="1"/>
        <v>608663.82415948412</v>
      </c>
    </row>
    <row r="12" spans="3:12" ht="13.5" thickBot="1" x14ac:dyDescent="0.25">
      <c r="C12" s="52" t="s">
        <v>27</v>
      </c>
      <c r="D12" s="65">
        <v>1.4999999999999999E-2</v>
      </c>
      <c r="E12" s="66">
        <f t="shared" si="0"/>
        <v>1.4999999999999999E-2</v>
      </c>
      <c r="F12" s="66">
        <f t="shared" si="0"/>
        <v>1.4999999999999999E-2</v>
      </c>
      <c r="G12" s="67">
        <f t="shared" si="0"/>
        <v>1.4999999999999999E-2</v>
      </c>
    </row>
    <row r="13" spans="3:12" x14ac:dyDescent="0.2">
      <c r="C13" s="52" t="s">
        <v>28</v>
      </c>
      <c r="D13" s="63">
        <f>D7*D12</f>
        <v>37500</v>
      </c>
      <c r="E13" s="63">
        <f>E7*E12</f>
        <v>48000</v>
      </c>
      <c r="F13" s="63">
        <f t="shared" ref="F13" si="2">F7*F12</f>
        <v>60000</v>
      </c>
      <c r="G13" s="64">
        <f>G7*G12</f>
        <v>67500</v>
      </c>
      <c r="I13" s="84" t="str">
        <f>D4</f>
        <v>CBG</v>
      </c>
      <c r="J13" s="91"/>
      <c r="K13" s="91" t="s">
        <v>50</v>
      </c>
      <c r="L13" s="92" t="s">
        <v>49</v>
      </c>
    </row>
    <row r="14" spans="3:12" x14ac:dyDescent="0.2">
      <c r="C14" s="52" t="s">
        <v>73</v>
      </c>
      <c r="D14" s="50" t="s">
        <v>72</v>
      </c>
      <c r="E14" s="50" t="s">
        <v>72</v>
      </c>
      <c r="F14" s="60">
        <v>50</v>
      </c>
      <c r="G14" s="68">
        <f>F14</f>
        <v>50</v>
      </c>
      <c r="I14" s="52"/>
      <c r="J14" s="50" t="s">
        <v>45</v>
      </c>
      <c r="K14" s="93">
        <f>D17</f>
        <v>375646.56897749123</v>
      </c>
      <c r="L14" s="94">
        <f>E17</f>
        <v>480827.60829118872</v>
      </c>
    </row>
    <row r="15" spans="3:12" x14ac:dyDescent="0.2">
      <c r="C15" s="52" t="s">
        <v>74</v>
      </c>
      <c r="D15" s="50"/>
      <c r="E15" s="50"/>
      <c r="F15" s="69">
        <f>F14*Ladekostnader!$D$24*12</f>
        <v>39000</v>
      </c>
      <c r="G15" s="70">
        <f>G14*Ladekostnader!$D$24*12</f>
        <v>39000</v>
      </c>
      <c r="I15" s="52"/>
      <c r="J15" s="50" t="s">
        <v>46</v>
      </c>
      <c r="K15" s="93">
        <f>D23*D25</f>
        <v>6.4499999999999993</v>
      </c>
      <c r="L15" s="94">
        <f>E23*E25</f>
        <v>6.4499999999999993</v>
      </c>
    </row>
    <row r="16" spans="3:12" x14ac:dyDescent="0.2">
      <c r="C16" s="52" t="s">
        <v>75</v>
      </c>
      <c r="D16" s="50" t="s">
        <v>72</v>
      </c>
      <c r="E16" s="50" t="s">
        <v>72</v>
      </c>
      <c r="F16" s="69">
        <v>4080</v>
      </c>
      <c r="G16" s="71">
        <v>4080</v>
      </c>
      <c r="I16" s="52"/>
      <c r="J16" s="50" t="s">
        <v>47</v>
      </c>
      <c r="K16" s="93">
        <f>D29+D31</f>
        <v>3.1999999999999997</v>
      </c>
      <c r="L16" s="94">
        <f>E29+E31</f>
        <v>3.1999999999999997</v>
      </c>
    </row>
    <row r="17" spans="3:35" x14ac:dyDescent="0.2">
      <c r="C17" s="72" t="s">
        <v>41</v>
      </c>
      <c r="D17" s="73">
        <f>D11+D13</f>
        <v>375646.56897749123</v>
      </c>
      <c r="E17" s="73">
        <f>E11+E13</f>
        <v>480827.60829118872</v>
      </c>
      <c r="F17" s="73">
        <f>F11+F13+F15+F16</f>
        <v>644114.5103639859</v>
      </c>
      <c r="G17" s="74">
        <f>G11+G13+G15+G16</f>
        <v>719243.82415948412</v>
      </c>
      <c r="I17" s="52"/>
      <c r="J17" s="50"/>
      <c r="K17" s="50"/>
      <c r="L17" s="51"/>
    </row>
    <row r="18" spans="3:35" x14ac:dyDescent="0.2">
      <c r="C18" s="52"/>
      <c r="D18" s="50"/>
      <c r="E18" s="50"/>
      <c r="F18" s="50"/>
      <c r="G18" s="51"/>
      <c r="I18" s="52"/>
      <c r="J18" s="50"/>
      <c r="K18" s="50"/>
      <c r="L18" s="51"/>
    </row>
    <row r="19" spans="3:35" x14ac:dyDescent="0.2">
      <c r="C19" s="49" t="s">
        <v>15</v>
      </c>
      <c r="D19" s="50" t="s">
        <v>57</v>
      </c>
      <c r="E19" s="50"/>
      <c r="F19" s="50" t="s">
        <v>21</v>
      </c>
      <c r="G19" s="51"/>
      <c r="I19" s="52" t="str">
        <f>F4</f>
        <v>El</v>
      </c>
      <c r="J19" s="50"/>
      <c r="K19" s="50" t="s">
        <v>50</v>
      </c>
      <c r="L19" s="51" t="s">
        <v>49</v>
      </c>
    </row>
    <row r="20" spans="3:35" x14ac:dyDescent="0.2">
      <c r="C20" s="75" t="s">
        <v>29</v>
      </c>
      <c r="D20" s="60">
        <v>300</v>
      </c>
      <c r="E20" s="61">
        <f>$D20</f>
        <v>300</v>
      </c>
      <c r="F20" s="61">
        <f>$D20</f>
        <v>300</v>
      </c>
      <c r="G20" s="62">
        <f t="shared" ref="G20" si="3">$D20</f>
        <v>300</v>
      </c>
      <c r="I20" s="52"/>
      <c r="J20" s="50" t="s">
        <v>45</v>
      </c>
      <c r="K20" s="93">
        <f>F17+F45</f>
        <v>708308.58011653891</v>
      </c>
      <c r="L20" s="94">
        <f>G17+G45</f>
        <v>783437.89391203714</v>
      </c>
    </row>
    <row r="21" spans="3:35" x14ac:dyDescent="0.2">
      <c r="C21" s="75" t="s">
        <v>30</v>
      </c>
      <c r="D21" s="60">
        <v>250</v>
      </c>
      <c r="E21" s="61">
        <f t="shared" ref="E21:G22" si="4">$D21</f>
        <v>250</v>
      </c>
      <c r="F21" s="61">
        <f t="shared" si="4"/>
        <v>250</v>
      </c>
      <c r="G21" s="62">
        <f t="shared" si="4"/>
        <v>250</v>
      </c>
      <c r="I21" s="52"/>
      <c r="J21" s="50" t="s">
        <v>46</v>
      </c>
      <c r="K21" s="93">
        <f>(F23+F24)*F25</f>
        <v>2.7383200000000003</v>
      </c>
      <c r="L21" s="94">
        <f>(G23+G24)*G25</f>
        <v>2.7383200000000003</v>
      </c>
    </row>
    <row r="22" spans="3:35" ht="13.5" thickBot="1" x14ac:dyDescent="0.25">
      <c r="C22" s="52" t="s">
        <v>31</v>
      </c>
      <c r="D22" s="61">
        <f>D20*D21</f>
        <v>75000</v>
      </c>
      <c r="E22" s="61">
        <f t="shared" si="4"/>
        <v>75000</v>
      </c>
      <c r="F22" s="61">
        <f t="shared" si="4"/>
        <v>75000</v>
      </c>
      <c r="G22" s="62">
        <f t="shared" si="4"/>
        <v>75000</v>
      </c>
      <c r="I22" s="80"/>
      <c r="J22" s="81" t="s">
        <v>47</v>
      </c>
      <c r="K22" s="95">
        <f>F29+F31</f>
        <v>2.6</v>
      </c>
      <c r="L22" s="96">
        <f>G29+G31</f>
        <v>2.6</v>
      </c>
    </row>
    <row r="23" spans="3:35" x14ac:dyDescent="0.2">
      <c r="C23" s="52" t="s">
        <v>32</v>
      </c>
      <c r="D23" s="55">
        <v>1.5</v>
      </c>
      <c r="E23" s="76">
        <f>D23</f>
        <v>1.5</v>
      </c>
      <c r="F23" s="76">
        <f>Ladekostnader!D28</f>
        <v>1.1366600000000002</v>
      </c>
      <c r="G23" s="77">
        <f>Ladekostnader!D28</f>
        <v>1.1366600000000002</v>
      </c>
      <c r="J23" s="41"/>
      <c r="K23" s="41"/>
    </row>
    <row r="24" spans="3:35" x14ac:dyDescent="0.2">
      <c r="C24" s="52" t="s">
        <v>76</v>
      </c>
      <c r="D24" s="50" t="s">
        <v>72</v>
      </c>
      <c r="E24" s="50" t="s">
        <v>72</v>
      </c>
      <c r="F24" s="76">
        <f>Ladekostnader!$D$22+Ladekostnader!$D$23</f>
        <v>0.23249999999999998</v>
      </c>
      <c r="G24" s="77">
        <f>Ladekostnader!$D$22+Ladekostnader!$D$23</f>
        <v>0.23249999999999998</v>
      </c>
    </row>
    <row r="25" spans="3:35" x14ac:dyDescent="0.2">
      <c r="C25" s="52" t="s">
        <v>33</v>
      </c>
      <c r="D25" s="60">
        <v>4.3</v>
      </c>
      <c r="E25" s="78">
        <f>D25</f>
        <v>4.3</v>
      </c>
      <c r="F25" s="60">
        <v>2</v>
      </c>
      <c r="G25" s="68">
        <f>F25</f>
        <v>2</v>
      </c>
    </row>
    <row r="26" spans="3:35" x14ac:dyDescent="0.2">
      <c r="C26" s="72" t="s">
        <v>42</v>
      </c>
      <c r="D26" s="73">
        <f>D22*D25*D23</f>
        <v>483750</v>
      </c>
      <c r="E26" s="73">
        <f>E22*E25*E23</f>
        <v>483750</v>
      </c>
      <c r="F26" s="73">
        <f>F22*F25*F23</f>
        <v>170499.00000000003</v>
      </c>
      <c r="G26" s="74">
        <f>G22*G25*G23</f>
        <v>170499.00000000003</v>
      </c>
      <c r="O26" s="42"/>
      <c r="P26" s="42"/>
      <c r="Q26" s="42"/>
      <c r="R26" s="42"/>
      <c r="S26" s="42"/>
      <c r="T26" s="42"/>
      <c r="U26" s="42"/>
      <c r="V26" s="42"/>
      <c r="W26" s="42"/>
      <c r="X26" s="42"/>
      <c r="Y26" s="42"/>
      <c r="Z26" s="42"/>
      <c r="AA26" s="42"/>
      <c r="AB26" s="42"/>
      <c r="AC26" s="42"/>
      <c r="AD26" s="42"/>
      <c r="AE26" s="42"/>
      <c r="AF26" s="42"/>
      <c r="AG26" s="42"/>
      <c r="AH26" s="42"/>
      <c r="AI26" s="42"/>
    </row>
    <row r="27" spans="3:35" x14ac:dyDescent="0.2">
      <c r="C27" s="52"/>
      <c r="D27" s="50"/>
      <c r="E27" s="50"/>
      <c r="F27" s="50"/>
      <c r="G27" s="51"/>
    </row>
    <row r="28" spans="3:35" x14ac:dyDescent="0.2">
      <c r="C28" s="49" t="s">
        <v>16</v>
      </c>
      <c r="D28" s="50"/>
      <c r="E28" s="50"/>
      <c r="F28" s="50"/>
      <c r="G28" s="51"/>
    </row>
    <row r="29" spans="3:35" x14ac:dyDescent="0.2">
      <c r="C29" s="52" t="s">
        <v>34</v>
      </c>
      <c r="D29" s="34">
        <v>2.8</v>
      </c>
      <c r="E29" s="54">
        <f>D29</f>
        <v>2.8</v>
      </c>
      <c r="F29" s="34">
        <v>2.2000000000000002</v>
      </c>
      <c r="G29" s="56">
        <f>F29</f>
        <v>2.2000000000000002</v>
      </c>
      <c r="O29" s="41"/>
      <c r="P29" s="41"/>
      <c r="Q29" s="41"/>
      <c r="R29" s="41"/>
      <c r="S29" s="41"/>
      <c r="T29" s="41"/>
      <c r="U29" s="41"/>
      <c r="V29" s="41"/>
      <c r="W29" s="41"/>
      <c r="X29" s="41"/>
      <c r="Y29" s="41"/>
      <c r="Z29" s="41"/>
      <c r="AA29" s="41"/>
      <c r="AB29" s="41"/>
      <c r="AC29" s="41"/>
      <c r="AD29" s="41"/>
      <c r="AE29" s="41"/>
      <c r="AF29" s="41"/>
      <c r="AG29" s="41"/>
      <c r="AH29" s="41"/>
      <c r="AI29" s="41"/>
    </row>
    <row r="30" spans="3:35" ht="13.5" thickBot="1" x14ac:dyDescent="0.25">
      <c r="C30" s="52" t="s">
        <v>35</v>
      </c>
      <c r="D30" s="76">
        <f>D29*D22</f>
        <v>210000</v>
      </c>
      <c r="E30" s="76">
        <f>E29*E22</f>
        <v>210000</v>
      </c>
      <c r="F30" s="76">
        <f>F29*F22</f>
        <v>165000</v>
      </c>
      <c r="G30" s="77">
        <f>G29*G22</f>
        <v>165000</v>
      </c>
      <c r="J30" s="41"/>
      <c r="K30" s="41"/>
    </row>
    <row r="31" spans="3:35" x14ac:dyDescent="0.2">
      <c r="C31" s="52" t="s">
        <v>36</v>
      </c>
      <c r="D31" s="34">
        <v>0.4</v>
      </c>
      <c r="E31" s="54">
        <f>D31</f>
        <v>0.4</v>
      </c>
      <c r="F31" s="34">
        <v>0.4</v>
      </c>
      <c r="G31" s="56">
        <f>F31</f>
        <v>0.4</v>
      </c>
      <c r="I31" s="84" t="s">
        <v>44</v>
      </c>
      <c r="J31" s="85">
        <v>30000</v>
      </c>
      <c r="K31" s="85">
        <v>37500</v>
      </c>
      <c r="L31" s="85">
        <v>45000</v>
      </c>
      <c r="M31" s="85">
        <v>52500</v>
      </c>
      <c r="N31" s="85">
        <v>60000</v>
      </c>
      <c r="O31" s="85">
        <v>67500</v>
      </c>
      <c r="P31" s="85">
        <v>75000</v>
      </c>
      <c r="Q31" s="85">
        <v>82500</v>
      </c>
      <c r="R31" s="85">
        <v>90000</v>
      </c>
      <c r="S31" s="85">
        <v>97500</v>
      </c>
      <c r="T31" s="85">
        <v>105000</v>
      </c>
      <c r="U31" s="85">
        <v>112500</v>
      </c>
      <c r="V31" s="85">
        <v>120000</v>
      </c>
      <c r="W31" s="85">
        <v>127500</v>
      </c>
      <c r="X31" s="85">
        <v>135000</v>
      </c>
      <c r="Y31" s="85">
        <v>142500</v>
      </c>
      <c r="Z31" s="85">
        <v>150000</v>
      </c>
      <c r="AA31" s="85">
        <v>157500</v>
      </c>
      <c r="AB31" s="85">
        <v>165000</v>
      </c>
      <c r="AC31" s="85">
        <v>172500</v>
      </c>
      <c r="AD31" s="86">
        <v>180000</v>
      </c>
    </row>
    <row r="32" spans="3:35" x14ac:dyDescent="0.2">
      <c r="C32" s="52" t="s">
        <v>37</v>
      </c>
      <c r="D32" s="76">
        <f>D31*D22</f>
        <v>30000</v>
      </c>
      <c r="E32" s="76">
        <f>E31*E22</f>
        <v>30000</v>
      </c>
      <c r="F32" s="76">
        <f>F31*F22</f>
        <v>30000</v>
      </c>
      <c r="G32" s="77">
        <f>G31*G22</f>
        <v>30000</v>
      </c>
      <c r="I32" s="52" t="s">
        <v>59</v>
      </c>
      <c r="J32" s="87">
        <f t="shared" ref="J32:AD32" si="5">$L$14+($L$15+$L$16)*J$31</f>
        <v>770327.60829118872</v>
      </c>
      <c r="K32" s="87">
        <f t="shared" si="5"/>
        <v>842702.60829118872</v>
      </c>
      <c r="L32" s="87">
        <f t="shared" si="5"/>
        <v>915077.60829118872</v>
      </c>
      <c r="M32" s="87">
        <f t="shared" si="5"/>
        <v>987452.60829118872</v>
      </c>
      <c r="N32" s="87">
        <f t="shared" si="5"/>
        <v>1059827.6082911887</v>
      </c>
      <c r="O32" s="87">
        <f t="shared" si="5"/>
        <v>1132202.6082911887</v>
      </c>
      <c r="P32" s="87">
        <f t="shared" si="5"/>
        <v>1204577.6082911887</v>
      </c>
      <c r="Q32" s="87">
        <f t="shared" si="5"/>
        <v>1276952.6082911887</v>
      </c>
      <c r="R32" s="87">
        <f t="shared" si="5"/>
        <v>1349327.6082911887</v>
      </c>
      <c r="S32" s="87">
        <f t="shared" si="5"/>
        <v>1421702.6082911887</v>
      </c>
      <c r="T32" s="87">
        <f t="shared" si="5"/>
        <v>1494077.6082911887</v>
      </c>
      <c r="U32" s="87">
        <f t="shared" si="5"/>
        <v>1566452.6082911885</v>
      </c>
      <c r="V32" s="87">
        <f t="shared" si="5"/>
        <v>1638827.6082911885</v>
      </c>
      <c r="W32" s="87">
        <f t="shared" si="5"/>
        <v>1711202.6082911885</v>
      </c>
      <c r="X32" s="87">
        <f t="shared" si="5"/>
        <v>1783577.6082911885</v>
      </c>
      <c r="Y32" s="87">
        <f t="shared" si="5"/>
        <v>1855952.6082911885</v>
      </c>
      <c r="Z32" s="87">
        <f t="shared" si="5"/>
        <v>1928327.6082911885</v>
      </c>
      <c r="AA32" s="87">
        <f t="shared" si="5"/>
        <v>2000702.6082911885</v>
      </c>
      <c r="AB32" s="87">
        <f t="shared" si="5"/>
        <v>2073077.6082911885</v>
      </c>
      <c r="AC32" s="87">
        <f t="shared" si="5"/>
        <v>2145452.6082911883</v>
      </c>
      <c r="AD32" s="88">
        <f t="shared" si="5"/>
        <v>2217827.6082911883</v>
      </c>
    </row>
    <row r="33" spans="3:35" x14ac:dyDescent="0.2">
      <c r="C33" s="52"/>
      <c r="D33" s="50"/>
      <c r="E33" s="50"/>
      <c r="F33" s="50"/>
      <c r="G33" s="51"/>
      <c r="I33" s="52" t="s">
        <v>58</v>
      </c>
      <c r="J33" s="87">
        <f t="shared" ref="J33:AD33" si="6">$K$14+($K$15+$K$16)*J31</f>
        <v>665146.56897749123</v>
      </c>
      <c r="K33" s="87">
        <f t="shared" si="6"/>
        <v>737521.56897749123</v>
      </c>
      <c r="L33" s="87">
        <f t="shared" si="6"/>
        <v>809896.56897749123</v>
      </c>
      <c r="M33" s="87">
        <f t="shared" si="6"/>
        <v>882271.56897749123</v>
      </c>
      <c r="N33" s="87">
        <f t="shared" si="6"/>
        <v>954646.56897749112</v>
      </c>
      <c r="O33" s="87">
        <f t="shared" si="6"/>
        <v>1027021.5689774911</v>
      </c>
      <c r="P33" s="87">
        <f t="shared" si="6"/>
        <v>1099396.568977491</v>
      </c>
      <c r="Q33" s="87">
        <f t="shared" si="6"/>
        <v>1171771.568977491</v>
      </c>
      <c r="R33" s="87">
        <f t="shared" si="6"/>
        <v>1244146.568977491</v>
      </c>
      <c r="S33" s="87">
        <f t="shared" si="6"/>
        <v>1316521.568977491</v>
      </c>
      <c r="T33" s="87">
        <f t="shared" si="6"/>
        <v>1388896.568977491</v>
      </c>
      <c r="U33" s="87">
        <f t="shared" si="6"/>
        <v>1461271.568977491</v>
      </c>
      <c r="V33" s="87">
        <f t="shared" si="6"/>
        <v>1533646.568977491</v>
      </c>
      <c r="W33" s="87">
        <f t="shared" si="6"/>
        <v>1606021.568977491</v>
      </c>
      <c r="X33" s="87">
        <f t="shared" si="6"/>
        <v>1678396.568977491</v>
      </c>
      <c r="Y33" s="87">
        <f t="shared" si="6"/>
        <v>1750771.568977491</v>
      </c>
      <c r="Z33" s="87">
        <f t="shared" si="6"/>
        <v>1823146.568977491</v>
      </c>
      <c r="AA33" s="87">
        <f t="shared" si="6"/>
        <v>1895521.568977491</v>
      </c>
      <c r="AB33" s="87">
        <f t="shared" si="6"/>
        <v>1967896.568977491</v>
      </c>
      <c r="AC33" s="87">
        <f t="shared" si="6"/>
        <v>2040271.568977491</v>
      </c>
      <c r="AD33" s="88">
        <f t="shared" si="6"/>
        <v>2112646.568977491</v>
      </c>
      <c r="AE33" s="42"/>
      <c r="AF33" s="42"/>
      <c r="AG33" s="42"/>
      <c r="AH33" s="42"/>
      <c r="AI33" s="42"/>
    </row>
    <row r="34" spans="3:35" x14ac:dyDescent="0.2">
      <c r="C34" s="72" t="s">
        <v>43</v>
      </c>
      <c r="D34" s="73">
        <f>D30+D32</f>
        <v>240000</v>
      </c>
      <c r="E34" s="73">
        <f t="shared" ref="E34:G34" si="7">E30+E32</f>
        <v>240000</v>
      </c>
      <c r="F34" s="73">
        <f t="shared" si="7"/>
        <v>195000</v>
      </c>
      <c r="G34" s="74">
        <f t="shared" si="7"/>
        <v>195000</v>
      </c>
      <c r="I34" s="52" t="s">
        <v>61</v>
      </c>
      <c r="J34" s="87">
        <f t="shared" ref="J34:AD34" si="8">$L$20+($L$21+$L$22)*J31</f>
        <v>943587.49391203711</v>
      </c>
      <c r="K34" s="87">
        <f t="shared" si="8"/>
        <v>983624.89391203714</v>
      </c>
      <c r="L34" s="87">
        <f t="shared" si="8"/>
        <v>1023662.2939120372</v>
      </c>
      <c r="M34" s="87">
        <f t="shared" si="8"/>
        <v>1063699.6939120372</v>
      </c>
      <c r="N34" s="87">
        <f t="shared" si="8"/>
        <v>1103737.0939120371</v>
      </c>
      <c r="O34" s="87">
        <f t="shared" si="8"/>
        <v>1143774.4939120372</v>
      </c>
      <c r="P34" s="87">
        <f t="shared" si="8"/>
        <v>1183811.8939120371</v>
      </c>
      <c r="Q34" s="87">
        <f t="shared" si="8"/>
        <v>1223849.2939120373</v>
      </c>
      <c r="R34" s="87">
        <f t="shared" si="8"/>
        <v>1263886.6939120372</v>
      </c>
      <c r="S34" s="87">
        <f t="shared" si="8"/>
        <v>1303924.0939120371</v>
      </c>
      <c r="T34" s="87">
        <f t="shared" si="8"/>
        <v>1343961.4939120372</v>
      </c>
      <c r="U34" s="87">
        <f t="shared" si="8"/>
        <v>1383998.8939120371</v>
      </c>
      <c r="V34" s="87">
        <f t="shared" si="8"/>
        <v>1424036.2939120373</v>
      </c>
      <c r="W34" s="87">
        <f t="shared" si="8"/>
        <v>1464073.6939120372</v>
      </c>
      <c r="X34" s="87">
        <f t="shared" si="8"/>
        <v>1504111.0939120371</v>
      </c>
      <c r="Y34" s="87">
        <f t="shared" si="8"/>
        <v>1544148.4939120372</v>
      </c>
      <c r="Z34" s="87">
        <f t="shared" si="8"/>
        <v>1584185.8939120374</v>
      </c>
      <c r="AA34" s="87">
        <f t="shared" si="8"/>
        <v>1624223.2939120373</v>
      </c>
      <c r="AB34" s="87">
        <f t="shared" si="8"/>
        <v>1664260.6939120372</v>
      </c>
      <c r="AC34" s="87">
        <f t="shared" si="8"/>
        <v>1704298.0939120371</v>
      </c>
      <c r="AD34" s="88">
        <f t="shared" si="8"/>
        <v>1744335.4939120372</v>
      </c>
      <c r="AE34" s="41"/>
      <c r="AF34" s="41"/>
      <c r="AG34" s="41"/>
      <c r="AH34" s="41"/>
      <c r="AI34" s="41"/>
    </row>
    <row r="35" spans="3:35" ht="13.5" thickBot="1" x14ac:dyDescent="0.25">
      <c r="C35" s="52"/>
      <c r="D35" s="50"/>
      <c r="E35" s="50"/>
      <c r="F35" s="50"/>
      <c r="G35" s="51"/>
      <c r="I35" s="80" t="s">
        <v>60</v>
      </c>
      <c r="J35" s="89">
        <f t="shared" ref="J35:AD35" si="9">$K$20+($K$21+$K$22)*J$31</f>
        <v>868458.18011653889</v>
      </c>
      <c r="K35" s="89">
        <f t="shared" si="9"/>
        <v>908495.58011653891</v>
      </c>
      <c r="L35" s="89">
        <f t="shared" si="9"/>
        <v>948532.98011653894</v>
      </c>
      <c r="M35" s="89">
        <f t="shared" si="9"/>
        <v>988570.38011653896</v>
      </c>
      <c r="N35" s="89">
        <f t="shared" si="9"/>
        <v>1028607.780116539</v>
      </c>
      <c r="O35" s="89">
        <f t="shared" si="9"/>
        <v>1068645.1801165389</v>
      </c>
      <c r="P35" s="89">
        <f t="shared" si="9"/>
        <v>1108682.580116539</v>
      </c>
      <c r="Q35" s="89">
        <f t="shared" si="9"/>
        <v>1148719.9801165389</v>
      </c>
      <c r="R35" s="89">
        <f t="shared" si="9"/>
        <v>1188757.3801165391</v>
      </c>
      <c r="S35" s="89">
        <f t="shared" si="9"/>
        <v>1228794.780116539</v>
      </c>
      <c r="T35" s="89">
        <f t="shared" si="9"/>
        <v>1268832.1801165389</v>
      </c>
      <c r="U35" s="89">
        <f t="shared" si="9"/>
        <v>1308869.5801165388</v>
      </c>
      <c r="V35" s="89">
        <f t="shared" si="9"/>
        <v>1348906.9801165389</v>
      </c>
      <c r="W35" s="89">
        <f t="shared" si="9"/>
        <v>1388944.3801165391</v>
      </c>
      <c r="X35" s="89">
        <f t="shared" si="9"/>
        <v>1428981.780116539</v>
      </c>
      <c r="Y35" s="89">
        <f t="shared" si="9"/>
        <v>1469019.1801165389</v>
      </c>
      <c r="Z35" s="89">
        <f t="shared" si="9"/>
        <v>1509056.580116539</v>
      </c>
      <c r="AA35" s="89">
        <f t="shared" si="9"/>
        <v>1549093.9801165389</v>
      </c>
      <c r="AB35" s="89">
        <f t="shared" si="9"/>
        <v>1589131.3801165391</v>
      </c>
      <c r="AC35" s="89">
        <f t="shared" si="9"/>
        <v>1629168.780116539</v>
      </c>
      <c r="AD35" s="90">
        <f t="shared" si="9"/>
        <v>1669206.1801165389</v>
      </c>
      <c r="AE35" s="41"/>
      <c r="AF35" s="41"/>
      <c r="AG35" s="41"/>
      <c r="AH35" s="41"/>
      <c r="AI35" s="41"/>
    </row>
    <row r="36" spans="3:35" x14ac:dyDescent="0.2">
      <c r="C36" s="49" t="s">
        <v>17</v>
      </c>
      <c r="D36" s="50"/>
      <c r="E36" s="50"/>
      <c r="F36" s="50"/>
      <c r="G36" s="51"/>
    </row>
    <row r="37" spans="3:35" x14ac:dyDescent="0.2">
      <c r="C37" s="72" t="s">
        <v>39</v>
      </c>
      <c r="D37" s="73">
        <f>D34+D26+D17</f>
        <v>1099396.5689774912</v>
      </c>
      <c r="E37" s="73">
        <f>E34+E26+E17</f>
        <v>1204577.6082911887</v>
      </c>
      <c r="F37" s="73">
        <f>F34+F26+F17</f>
        <v>1009613.5103639859</v>
      </c>
      <c r="G37" s="74">
        <f>G34+G26+G17</f>
        <v>1084742.8241594841</v>
      </c>
    </row>
    <row r="38" spans="3:35" x14ac:dyDescent="0.2">
      <c r="C38" s="72" t="s">
        <v>38</v>
      </c>
      <c r="D38" s="73">
        <f>D37/D22</f>
        <v>14.658620919699883</v>
      </c>
      <c r="E38" s="73">
        <f>E37/E22</f>
        <v>16.061034777215848</v>
      </c>
      <c r="F38" s="73">
        <f>F37/F22</f>
        <v>13.461513471519812</v>
      </c>
      <c r="G38" s="74">
        <f>G37/G22</f>
        <v>14.463237655459789</v>
      </c>
    </row>
    <row r="39" spans="3:35" x14ac:dyDescent="0.2">
      <c r="C39" s="72" t="s">
        <v>40</v>
      </c>
      <c r="D39" s="73">
        <f>D37*D9</f>
        <v>10993965.689774912</v>
      </c>
      <c r="E39" s="73">
        <f>E37*E9</f>
        <v>12045776.082911886</v>
      </c>
      <c r="F39" s="73">
        <f>F37*F9</f>
        <v>10096135.10363986</v>
      </c>
      <c r="G39" s="74">
        <f>G37*G9</f>
        <v>10847428.241594842</v>
      </c>
    </row>
    <row r="40" spans="3:35" x14ac:dyDescent="0.2">
      <c r="C40" s="52"/>
      <c r="D40" s="50"/>
      <c r="E40" s="50"/>
      <c r="F40" s="50"/>
      <c r="G40" s="51"/>
    </row>
    <row r="41" spans="3:35" x14ac:dyDescent="0.2">
      <c r="C41" s="49" t="s">
        <v>70</v>
      </c>
      <c r="D41" s="50"/>
      <c r="E41" s="50"/>
      <c r="F41" s="50"/>
      <c r="G41" s="51"/>
    </row>
    <row r="42" spans="3:35" x14ac:dyDescent="0.2">
      <c r="C42" s="52" t="s">
        <v>78</v>
      </c>
      <c r="D42" s="50" t="s">
        <v>79</v>
      </c>
      <c r="E42" s="50" t="s">
        <v>79</v>
      </c>
      <c r="F42" s="55">
        <v>800000</v>
      </c>
      <c r="G42" s="56">
        <f>F42</f>
        <v>800000</v>
      </c>
    </row>
    <row r="43" spans="3:35" x14ac:dyDescent="0.2">
      <c r="C43" s="52" t="s">
        <v>71</v>
      </c>
      <c r="D43" s="50" t="s">
        <v>80</v>
      </c>
      <c r="E43" s="50" t="s">
        <v>80</v>
      </c>
      <c r="F43" s="61">
        <v>20</v>
      </c>
      <c r="G43" s="62">
        <v>20</v>
      </c>
    </row>
    <row r="44" spans="3:35" x14ac:dyDescent="0.2">
      <c r="C44" s="52" t="s">
        <v>77</v>
      </c>
      <c r="D44" s="50" t="s">
        <v>80</v>
      </c>
      <c r="E44" s="50" t="s">
        <v>80</v>
      </c>
      <c r="F44" s="79">
        <v>0.05</v>
      </c>
      <c r="G44" s="59">
        <f>F44</f>
        <v>0.05</v>
      </c>
    </row>
    <row r="45" spans="3:35" x14ac:dyDescent="0.2">
      <c r="C45" s="52" t="s">
        <v>26</v>
      </c>
      <c r="D45" s="50" t="s">
        <v>80</v>
      </c>
      <c r="E45" s="50" t="s">
        <v>80</v>
      </c>
      <c r="F45" s="63">
        <f>(F42*F44)/(1-(1+F44)^(-F43))</f>
        <v>64194.069752553049</v>
      </c>
      <c r="G45" s="64">
        <f>(G42*G44)/(1-(1+G44)^(-G43))</f>
        <v>64194.069752553049</v>
      </c>
    </row>
    <row r="46" spans="3:35" ht="13.5" thickBot="1" x14ac:dyDescent="0.25">
      <c r="C46" s="98" t="s">
        <v>81</v>
      </c>
      <c r="D46" s="99" t="s">
        <v>72</v>
      </c>
      <c r="E46" s="99" t="s">
        <v>72</v>
      </c>
      <c r="F46" s="99">
        <f>F45</f>
        <v>64194.069752553049</v>
      </c>
      <c r="G46" s="100">
        <f>G45</f>
        <v>64194.069752553049</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6EEDA-BE50-4F47-BF11-51DAA42261D7}">
  <sheetPr>
    <tabColor theme="6"/>
  </sheetPr>
  <dimension ref="C3:AJ46"/>
  <sheetViews>
    <sheetView zoomScale="80" zoomScaleNormal="80" workbookViewId="0">
      <selection activeCell="B13" sqref="B13"/>
    </sheetView>
  </sheetViews>
  <sheetFormatPr defaultRowHeight="12.75" x14ac:dyDescent="0.2"/>
  <cols>
    <col min="1" max="2" width="9.140625" style="40"/>
    <col min="3" max="3" width="38.28515625" style="40" bestFit="1" customWidth="1"/>
    <col min="4" max="5" width="22.42578125" style="40" bestFit="1" customWidth="1"/>
    <col min="6" max="6" width="20.5703125" style="40" bestFit="1" customWidth="1"/>
    <col min="7" max="7" width="20.5703125" style="40" customWidth="1"/>
    <col min="8" max="8" width="7.7109375" style="40" customWidth="1"/>
    <col min="9" max="9" width="16.85546875" style="40" bestFit="1" customWidth="1"/>
    <col min="10" max="11" width="19.42578125" style="40" bestFit="1" customWidth="1"/>
    <col min="12" max="14" width="15.42578125" style="40" customWidth="1"/>
    <col min="15" max="16" width="15.42578125" style="40" bestFit="1" customWidth="1"/>
    <col min="17" max="17" width="14.5703125" style="40" bestFit="1" customWidth="1"/>
    <col min="18" max="18" width="13.140625" style="40" bestFit="1" customWidth="1"/>
    <col min="19" max="37" width="14.5703125" style="40" bestFit="1" customWidth="1"/>
    <col min="38" max="16384" width="9.140625" style="40"/>
  </cols>
  <sheetData>
    <row r="3" spans="3:12" ht="13.5" thickBot="1" x14ac:dyDescent="0.25"/>
    <row r="4" spans="3:12" ht="18" thickBot="1" x14ac:dyDescent="0.35">
      <c r="C4" s="43" t="s">
        <v>18</v>
      </c>
      <c r="D4" s="44" t="s">
        <v>19</v>
      </c>
      <c r="E4" s="44"/>
      <c r="F4" s="44" t="s">
        <v>20</v>
      </c>
      <c r="G4" s="45"/>
    </row>
    <row r="5" spans="3:12" ht="18.75" thickTop="1" thickBot="1" x14ac:dyDescent="0.35">
      <c r="C5" s="46" t="s">
        <v>48</v>
      </c>
      <c r="D5" s="47" t="s">
        <v>50</v>
      </c>
      <c r="E5" s="47" t="s">
        <v>49</v>
      </c>
      <c r="F5" s="47" t="s">
        <v>50</v>
      </c>
      <c r="G5" s="48" t="s">
        <v>49</v>
      </c>
    </row>
    <row r="6" spans="3:12" ht="13.5" thickTop="1" x14ac:dyDescent="0.2">
      <c r="C6" s="49" t="s">
        <v>14</v>
      </c>
      <c r="D6" s="50"/>
      <c r="E6" s="50"/>
      <c r="F6" s="50"/>
      <c r="G6" s="51"/>
    </row>
    <row r="7" spans="3:12" x14ac:dyDescent="0.2">
      <c r="C7" s="52" t="s">
        <v>22</v>
      </c>
      <c r="D7" s="53">
        <v>2500000</v>
      </c>
      <c r="E7" s="53">
        <v>3200000</v>
      </c>
      <c r="F7" s="55">
        <v>4000000</v>
      </c>
      <c r="G7" s="97">
        <v>4500000</v>
      </c>
    </row>
    <row r="8" spans="3:12" x14ac:dyDescent="0.2">
      <c r="C8" s="52" t="s">
        <v>23</v>
      </c>
      <c r="D8" s="57">
        <v>0.05</v>
      </c>
      <c r="E8" s="58">
        <f t="shared" ref="E8:G12" si="0">$D8</f>
        <v>0.05</v>
      </c>
      <c r="F8" s="58">
        <f t="shared" si="0"/>
        <v>0.05</v>
      </c>
      <c r="G8" s="59">
        <f t="shared" si="0"/>
        <v>0.05</v>
      </c>
    </row>
    <row r="9" spans="3:12" x14ac:dyDescent="0.2">
      <c r="C9" s="52" t="s">
        <v>24</v>
      </c>
      <c r="D9" s="60">
        <v>10</v>
      </c>
      <c r="E9" s="61">
        <f t="shared" si="0"/>
        <v>10</v>
      </c>
      <c r="F9" s="61">
        <f t="shared" si="0"/>
        <v>10</v>
      </c>
      <c r="G9" s="62">
        <f t="shared" si="0"/>
        <v>10</v>
      </c>
    </row>
    <row r="10" spans="3:12" x14ac:dyDescent="0.2">
      <c r="C10" s="52" t="s">
        <v>25</v>
      </c>
      <c r="D10" s="57">
        <v>7.0000000000000007E-2</v>
      </c>
      <c r="E10" s="58">
        <f t="shared" si="0"/>
        <v>7.0000000000000007E-2</v>
      </c>
      <c r="F10" s="58">
        <f t="shared" si="0"/>
        <v>7.0000000000000007E-2</v>
      </c>
      <c r="G10" s="59">
        <f t="shared" si="0"/>
        <v>7.0000000000000007E-2</v>
      </c>
    </row>
    <row r="11" spans="3:12" x14ac:dyDescent="0.2">
      <c r="C11" s="52" t="s">
        <v>26</v>
      </c>
      <c r="D11" s="63">
        <f>(D7*(1-D8)*D10)/(1-(1+D10)^(-D9))</f>
        <v>338146.56897749123</v>
      </c>
      <c r="E11" s="63">
        <f t="shared" ref="E11:G11" si="1">(E7*(1-E8)*E10)/(1-(1+E10)^(-E9))</f>
        <v>432827.60829118872</v>
      </c>
      <c r="F11" s="63">
        <f t="shared" si="1"/>
        <v>541034.5103639859</v>
      </c>
      <c r="G11" s="64">
        <f t="shared" si="1"/>
        <v>608663.82415948412</v>
      </c>
    </row>
    <row r="12" spans="3:12" ht="13.5" thickBot="1" x14ac:dyDescent="0.25">
      <c r="C12" s="52" t="s">
        <v>27</v>
      </c>
      <c r="D12" s="65">
        <v>1.4999999999999999E-2</v>
      </c>
      <c r="E12" s="66">
        <f t="shared" si="0"/>
        <v>1.4999999999999999E-2</v>
      </c>
      <c r="F12" s="66">
        <f t="shared" si="0"/>
        <v>1.4999999999999999E-2</v>
      </c>
      <c r="G12" s="67">
        <f t="shared" si="0"/>
        <v>1.4999999999999999E-2</v>
      </c>
    </row>
    <row r="13" spans="3:12" x14ac:dyDescent="0.2">
      <c r="C13" s="52" t="s">
        <v>28</v>
      </c>
      <c r="D13" s="63">
        <f>D7*D12</f>
        <v>37500</v>
      </c>
      <c r="E13" s="63">
        <f>E7*E12</f>
        <v>48000</v>
      </c>
      <c r="F13" s="63">
        <f t="shared" ref="F13" si="2">F7*F12</f>
        <v>60000</v>
      </c>
      <c r="G13" s="64">
        <f>G7*G12</f>
        <v>67500</v>
      </c>
      <c r="I13" s="84" t="str">
        <f>D4</f>
        <v>CBG</v>
      </c>
      <c r="J13" s="91"/>
      <c r="K13" s="91" t="s">
        <v>50</v>
      </c>
      <c r="L13" s="92" t="s">
        <v>49</v>
      </c>
    </row>
    <row r="14" spans="3:12" x14ac:dyDescent="0.2">
      <c r="C14" s="52" t="s">
        <v>73</v>
      </c>
      <c r="D14" s="50" t="s">
        <v>72</v>
      </c>
      <c r="E14" s="50" t="s">
        <v>72</v>
      </c>
      <c r="F14" s="60">
        <v>50</v>
      </c>
      <c r="G14" s="68">
        <f>F14</f>
        <v>50</v>
      </c>
      <c r="I14" s="52"/>
      <c r="J14" s="50" t="s">
        <v>45</v>
      </c>
      <c r="K14" s="93">
        <f>D17</f>
        <v>375646.56897749123</v>
      </c>
      <c r="L14" s="94">
        <f>E17</f>
        <v>480827.60829118872</v>
      </c>
    </row>
    <row r="15" spans="3:12" x14ac:dyDescent="0.2">
      <c r="C15" s="52" t="s">
        <v>74</v>
      </c>
      <c r="D15" s="50"/>
      <c r="E15" s="50"/>
      <c r="F15" s="69">
        <f>F14*Ladekostnader!$D$24*12</f>
        <v>39000</v>
      </c>
      <c r="G15" s="70">
        <f>G14*Ladekostnader!$D$24*12</f>
        <v>39000</v>
      </c>
      <c r="I15" s="52"/>
      <c r="J15" s="50" t="s">
        <v>46</v>
      </c>
      <c r="K15" s="93">
        <f>D23*D25</f>
        <v>6.4499999999999993</v>
      </c>
      <c r="L15" s="94">
        <f>E23*E25</f>
        <v>7.74</v>
      </c>
    </row>
    <row r="16" spans="3:12" x14ac:dyDescent="0.2">
      <c r="C16" s="52" t="s">
        <v>75</v>
      </c>
      <c r="D16" s="50" t="s">
        <v>72</v>
      </c>
      <c r="E16" s="50" t="s">
        <v>72</v>
      </c>
      <c r="F16" s="69">
        <v>4080</v>
      </c>
      <c r="G16" s="71">
        <v>4080</v>
      </c>
      <c r="I16" s="52"/>
      <c r="J16" s="50" t="s">
        <v>47</v>
      </c>
      <c r="K16" s="93">
        <f>D29+D31</f>
        <v>3.1999999999999997</v>
      </c>
      <c r="L16" s="94">
        <f>E29+E31</f>
        <v>3.1999999999999997</v>
      </c>
    </row>
    <row r="17" spans="3:36" x14ac:dyDescent="0.2">
      <c r="C17" s="72" t="s">
        <v>41</v>
      </c>
      <c r="D17" s="73">
        <f>D11+D13</f>
        <v>375646.56897749123</v>
      </c>
      <c r="E17" s="73">
        <f>E11+E13</f>
        <v>480827.60829118872</v>
      </c>
      <c r="F17" s="73">
        <f>F11+F13+F15+F16</f>
        <v>644114.5103639859</v>
      </c>
      <c r="G17" s="74">
        <f>G11+G13+G15+G16</f>
        <v>719243.82415948412</v>
      </c>
      <c r="I17" s="52"/>
      <c r="J17" s="50"/>
      <c r="K17" s="50"/>
      <c r="L17" s="51"/>
    </row>
    <row r="18" spans="3:36" x14ac:dyDescent="0.2">
      <c r="C18" s="52"/>
      <c r="D18" s="50"/>
      <c r="E18" s="50"/>
      <c r="F18" s="50"/>
      <c r="G18" s="51"/>
      <c r="I18" s="52"/>
      <c r="J18" s="50"/>
      <c r="K18" s="50"/>
      <c r="L18" s="51"/>
    </row>
    <row r="19" spans="3:36" x14ac:dyDescent="0.2">
      <c r="C19" s="49" t="s">
        <v>15</v>
      </c>
      <c r="D19" s="50" t="s">
        <v>57</v>
      </c>
      <c r="E19" s="50"/>
      <c r="F19" s="50" t="s">
        <v>21</v>
      </c>
      <c r="G19" s="51"/>
      <c r="I19" s="52" t="str">
        <f>F4</f>
        <v>El</v>
      </c>
      <c r="J19" s="50"/>
      <c r="K19" s="50" t="s">
        <v>50</v>
      </c>
      <c r="L19" s="51" t="s">
        <v>49</v>
      </c>
    </row>
    <row r="20" spans="3:36" x14ac:dyDescent="0.2">
      <c r="C20" s="75" t="s">
        <v>29</v>
      </c>
      <c r="D20" s="60">
        <v>300</v>
      </c>
      <c r="E20" s="61">
        <f>$D20</f>
        <v>300</v>
      </c>
      <c r="F20" s="61">
        <f>$D20</f>
        <v>300</v>
      </c>
      <c r="G20" s="62">
        <f t="shared" ref="G20" si="3">$D20</f>
        <v>300</v>
      </c>
      <c r="I20" s="52"/>
      <c r="J20" s="50" t="s">
        <v>45</v>
      </c>
      <c r="K20" s="93">
        <f>F17+F45</f>
        <v>708308.58011653891</v>
      </c>
      <c r="L20" s="94">
        <f>G17+G45</f>
        <v>783437.89391203714</v>
      </c>
    </row>
    <row r="21" spans="3:36" x14ac:dyDescent="0.2">
      <c r="C21" s="75" t="s">
        <v>30</v>
      </c>
      <c r="D21" s="60">
        <v>250</v>
      </c>
      <c r="E21" s="61">
        <f t="shared" ref="E21:G22" si="4">$D21</f>
        <v>250</v>
      </c>
      <c r="F21" s="61">
        <f t="shared" si="4"/>
        <v>250</v>
      </c>
      <c r="G21" s="62">
        <f t="shared" si="4"/>
        <v>250</v>
      </c>
      <c r="I21" s="52"/>
      <c r="J21" s="50" t="s">
        <v>46</v>
      </c>
      <c r="K21" s="93">
        <f>(F23+F24)*F25</f>
        <v>2.7383200000000003</v>
      </c>
      <c r="L21" s="94">
        <f>(G23+G24)*G25</f>
        <v>3.2649999999999997</v>
      </c>
    </row>
    <row r="22" spans="3:36" ht="13.5" thickBot="1" x14ac:dyDescent="0.25">
      <c r="C22" s="52" t="s">
        <v>31</v>
      </c>
      <c r="D22" s="61">
        <f>D20*D21</f>
        <v>75000</v>
      </c>
      <c r="E22" s="61">
        <f t="shared" si="4"/>
        <v>75000</v>
      </c>
      <c r="F22" s="61">
        <f t="shared" si="4"/>
        <v>75000</v>
      </c>
      <c r="G22" s="62">
        <f t="shared" si="4"/>
        <v>75000</v>
      </c>
      <c r="I22" s="80"/>
      <c r="J22" s="81" t="s">
        <v>47</v>
      </c>
      <c r="K22" s="95">
        <f>F29+F31</f>
        <v>2.6</v>
      </c>
      <c r="L22" s="96">
        <f>G29+G31</f>
        <v>2.6</v>
      </c>
    </row>
    <row r="23" spans="3:36" x14ac:dyDescent="0.2">
      <c r="C23" s="52" t="s">
        <v>32</v>
      </c>
      <c r="D23" s="55">
        <v>1.5</v>
      </c>
      <c r="E23" s="55">
        <v>1.8</v>
      </c>
      <c r="F23" s="76">
        <f>Ladekostnader!D28</f>
        <v>1.1366600000000002</v>
      </c>
      <c r="G23" s="77">
        <v>1.4</v>
      </c>
      <c r="K23" s="41"/>
      <c r="L23" s="41"/>
    </row>
    <row r="24" spans="3:36" x14ac:dyDescent="0.2">
      <c r="C24" s="52" t="s">
        <v>76</v>
      </c>
      <c r="D24" s="50" t="s">
        <v>72</v>
      </c>
      <c r="E24" s="50" t="s">
        <v>72</v>
      </c>
      <c r="F24" s="76">
        <f>Ladekostnader!$D$22+Ladekostnader!$D$23</f>
        <v>0.23249999999999998</v>
      </c>
      <c r="G24" s="77">
        <f>Ladekostnader!$D$22+Ladekostnader!$D$23</f>
        <v>0.23249999999999998</v>
      </c>
    </row>
    <row r="25" spans="3:36" x14ac:dyDescent="0.2">
      <c r="C25" s="52" t="s">
        <v>33</v>
      </c>
      <c r="D25" s="60">
        <v>4.3</v>
      </c>
      <c r="E25" s="78">
        <f>D25</f>
        <v>4.3</v>
      </c>
      <c r="F25" s="60">
        <v>2</v>
      </c>
      <c r="G25" s="68">
        <f>F25</f>
        <v>2</v>
      </c>
    </row>
    <row r="26" spans="3:36" x14ac:dyDescent="0.2">
      <c r="C26" s="72" t="s">
        <v>42</v>
      </c>
      <c r="D26" s="73">
        <f>D22*D25*D23</f>
        <v>483750</v>
      </c>
      <c r="E26" s="73">
        <f>E22*E25*E23</f>
        <v>580500</v>
      </c>
      <c r="F26" s="73">
        <f>F22*F25*F23</f>
        <v>170499.00000000003</v>
      </c>
      <c r="G26" s="74">
        <f>G22*G25*G23</f>
        <v>210000</v>
      </c>
      <c r="P26" s="42"/>
      <c r="Q26" s="42"/>
      <c r="R26" s="42"/>
      <c r="S26" s="42"/>
      <c r="T26" s="42"/>
      <c r="U26" s="42"/>
      <c r="V26" s="42"/>
      <c r="W26" s="42"/>
      <c r="X26" s="42"/>
      <c r="Y26" s="42"/>
      <c r="Z26" s="42"/>
      <c r="AA26" s="42"/>
      <c r="AB26" s="42"/>
      <c r="AC26" s="42"/>
      <c r="AD26" s="42"/>
      <c r="AE26" s="42"/>
      <c r="AF26" s="42"/>
      <c r="AG26" s="42"/>
      <c r="AH26" s="42"/>
      <c r="AI26" s="42"/>
      <c r="AJ26" s="42"/>
    </row>
    <row r="27" spans="3:36" x14ac:dyDescent="0.2">
      <c r="C27" s="52"/>
      <c r="D27" s="50"/>
      <c r="E27" s="50"/>
      <c r="F27" s="50"/>
      <c r="G27" s="51"/>
    </row>
    <row r="28" spans="3:36" x14ac:dyDescent="0.2">
      <c r="C28" s="49" t="s">
        <v>16</v>
      </c>
      <c r="D28" s="50"/>
      <c r="E28" s="50"/>
      <c r="F28" s="50"/>
      <c r="G28" s="51"/>
    </row>
    <row r="29" spans="3:36" x14ac:dyDescent="0.2">
      <c r="C29" s="52" t="s">
        <v>34</v>
      </c>
      <c r="D29" s="34">
        <v>2.8</v>
      </c>
      <c r="E29" s="54">
        <f>D29</f>
        <v>2.8</v>
      </c>
      <c r="F29" s="34">
        <v>2.2000000000000002</v>
      </c>
      <c r="G29" s="56">
        <f>F29</f>
        <v>2.2000000000000002</v>
      </c>
      <c r="P29" s="41"/>
      <c r="Q29" s="41"/>
      <c r="R29" s="41"/>
      <c r="S29" s="41"/>
      <c r="T29" s="41"/>
      <c r="U29" s="41"/>
      <c r="V29" s="41"/>
      <c r="W29" s="41"/>
      <c r="X29" s="41"/>
      <c r="Y29" s="41"/>
      <c r="Z29" s="41"/>
      <c r="AA29" s="41"/>
      <c r="AB29" s="41"/>
      <c r="AC29" s="41"/>
      <c r="AD29" s="41"/>
      <c r="AE29" s="41"/>
      <c r="AF29" s="41"/>
      <c r="AG29" s="41"/>
      <c r="AH29" s="41"/>
      <c r="AI29" s="41"/>
      <c r="AJ29" s="41"/>
    </row>
    <row r="30" spans="3:36" ht="13.5" thickBot="1" x14ac:dyDescent="0.25">
      <c r="C30" s="52" t="s">
        <v>35</v>
      </c>
      <c r="D30" s="76">
        <f>D29*D22</f>
        <v>210000</v>
      </c>
      <c r="E30" s="76">
        <f>E29*E22</f>
        <v>210000</v>
      </c>
      <c r="F30" s="76">
        <f>F29*F22</f>
        <v>165000</v>
      </c>
      <c r="G30" s="77">
        <f>G29*G22</f>
        <v>165000</v>
      </c>
      <c r="K30" s="41"/>
      <c r="L30" s="41"/>
    </row>
    <row r="31" spans="3:36" x14ac:dyDescent="0.2">
      <c r="C31" s="52" t="s">
        <v>36</v>
      </c>
      <c r="D31" s="34">
        <v>0.4</v>
      </c>
      <c r="E31" s="54">
        <f>D31</f>
        <v>0.4</v>
      </c>
      <c r="F31" s="34">
        <v>0.4</v>
      </c>
      <c r="G31" s="56">
        <f>F31</f>
        <v>0.4</v>
      </c>
      <c r="I31" s="84" t="s">
        <v>44</v>
      </c>
      <c r="J31" s="85">
        <v>30000</v>
      </c>
      <c r="K31" s="85">
        <v>37500</v>
      </c>
      <c r="L31" s="85">
        <v>45000</v>
      </c>
      <c r="M31" s="85">
        <v>52500</v>
      </c>
      <c r="N31" s="85">
        <v>60000</v>
      </c>
      <c r="O31" s="85">
        <v>67500</v>
      </c>
      <c r="P31" s="85">
        <v>75000</v>
      </c>
      <c r="Q31" s="85">
        <v>82500</v>
      </c>
      <c r="R31" s="85">
        <v>90000</v>
      </c>
      <c r="S31" s="85">
        <v>97500</v>
      </c>
      <c r="T31" s="85">
        <v>105000</v>
      </c>
      <c r="U31" s="85">
        <v>112500</v>
      </c>
      <c r="V31" s="85">
        <v>120000</v>
      </c>
      <c r="W31" s="85">
        <v>127500</v>
      </c>
      <c r="X31" s="85">
        <v>135000</v>
      </c>
      <c r="Y31" s="85">
        <v>142500</v>
      </c>
      <c r="Z31" s="85">
        <v>150000</v>
      </c>
      <c r="AA31" s="85">
        <v>157500</v>
      </c>
      <c r="AB31" s="85">
        <v>165000</v>
      </c>
      <c r="AC31" s="85">
        <v>172500</v>
      </c>
      <c r="AD31" s="86">
        <v>180000</v>
      </c>
    </row>
    <row r="32" spans="3:36" x14ac:dyDescent="0.2">
      <c r="C32" s="52" t="s">
        <v>37</v>
      </c>
      <c r="D32" s="76">
        <f>D31*D22</f>
        <v>30000</v>
      </c>
      <c r="E32" s="76">
        <f>E31*E22</f>
        <v>30000</v>
      </c>
      <c r="F32" s="76">
        <f>F31*F22</f>
        <v>30000</v>
      </c>
      <c r="G32" s="77">
        <f>G31*G22</f>
        <v>30000</v>
      </c>
      <c r="I32" s="52" t="s">
        <v>59</v>
      </c>
      <c r="J32" s="87">
        <f t="shared" ref="J32:AD32" si="5">$L$14+($L$15+$L$16)*J$31</f>
        <v>809027.60829118872</v>
      </c>
      <c r="K32" s="87">
        <f t="shared" si="5"/>
        <v>891077.60829118872</v>
      </c>
      <c r="L32" s="87">
        <f t="shared" si="5"/>
        <v>973127.60829118872</v>
      </c>
      <c r="M32" s="87">
        <f t="shared" si="5"/>
        <v>1055177.6082911887</v>
      </c>
      <c r="N32" s="87">
        <f t="shared" si="5"/>
        <v>1137227.6082911887</v>
      </c>
      <c r="O32" s="87">
        <f t="shared" si="5"/>
        <v>1219277.6082911887</v>
      </c>
      <c r="P32" s="87">
        <f t="shared" si="5"/>
        <v>1301327.6082911887</v>
      </c>
      <c r="Q32" s="87">
        <f t="shared" si="5"/>
        <v>1383377.6082911887</v>
      </c>
      <c r="R32" s="87">
        <f t="shared" si="5"/>
        <v>1465427.6082911887</v>
      </c>
      <c r="S32" s="87">
        <f t="shared" si="5"/>
        <v>1547477.6082911887</v>
      </c>
      <c r="T32" s="87">
        <f t="shared" si="5"/>
        <v>1629527.6082911887</v>
      </c>
      <c r="U32" s="87">
        <f t="shared" si="5"/>
        <v>1711577.6082911887</v>
      </c>
      <c r="V32" s="87">
        <f t="shared" si="5"/>
        <v>1793627.6082911887</v>
      </c>
      <c r="W32" s="87">
        <f t="shared" si="5"/>
        <v>1875677.6082911887</v>
      </c>
      <c r="X32" s="87">
        <f t="shared" si="5"/>
        <v>1957727.6082911887</v>
      </c>
      <c r="Y32" s="87">
        <f t="shared" si="5"/>
        <v>2039777.6082911887</v>
      </c>
      <c r="Z32" s="87">
        <f t="shared" si="5"/>
        <v>2121827.6082911887</v>
      </c>
      <c r="AA32" s="87">
        <f t="shared" si="5"/>
        <v>2203877.6082911887</v>
      </c>
      <c r="AB32" s="87">
        <f t="shared" si="5"/>
        <v>2285927.6082911887</v>
      </c>
      <c r="AC32" s="87">
        <f t="shared" si="5"/>
        <v>2367977.6082911887</v>
      </c>
      <c r="AD32" s="88">
        <f t="shared" si="5"/>
        <v>2450027.6082911887</v>
      </c>
    </row>
    <row r="33" spans="3:36" x14ac:dyDescent="0.2">
      <c r="C33" s="52"/>
      <c r="D33" s="50"/>
      <c r="E33" s="50"/>
      <c r="F33" s="50"/>
      <c r="G33" s="51"/>
      <c r="I33" s="52" t="s">
        <v>58</v>
      </c>
      <c r="J33" s="87">
        <f>$K$14+($K$15+$K$16)*J31</f>
        <v>665146.56897749123</v>
      </c>
      <c r="K33" s="87">
        <f t="shared" ref="K33:AD33" si="6">$K$14+($K$15+$K$16)*K31</f>
        <v>737521.56897749123</v>
      </c>
      <c r="L33" s="87">
        <f t="shared" si="6"/>
        <v>809896.56897749123</v>
      </c>
      <c r="M33" s="87">
        <f t="shared" si="6"/>
        <v>882271.56897749123</v>
      </c>
      <c r="N33" s="87">
        <f t="shared" si="6"/>
        <v>954646.56897749112</v>
      </c>
      <c r="O33" s="87">
        <f t="shared" si="6"/>
        <v>1027021.5689774911</v>
      </c>
      <c r="P33" s="87">
        <f t="shared" si="6"/>
        <v>1099396.568977491</v>
      </c>
      <c r="Q33" s="87">
        <f t="shared" si="6"/>
        <v>1171771.568977491</v>
      </c>
      <c r="R33" s="87">
        <f t="shared" si="6"/>
        <v>1244146.568977491</v>
      </c>
      <c r="S33" s="87">
        <f t="shared" si="6"/>
        <v>1316521.568977491</v>
      </c>
      <c r="T33" s="87">
        <f t="shared" si="6"/>
        <v>1388896.568977491</v>
      </c>
      <c r="U33" s="87">
        <f t="shared" si="6"/>
        <v>1461271.568977491</v>
      </c>
      <c r="V33" s="87">
        <f t="shared" si="6"/>
        <v>1533646.568977491</v>
      </c>
      <c r="W33" s="87">
        <f t="shared" si="6"/>
        <v>1606021.568977491</v>
      </c>
      <c r="X33" s="87">
        <f t="shared" si="6"/>
        <v>1678396.568977491</v>
      </c>
      <c r="Y33" s="87">
        <f t="shared" si="6"/>
        <v>1750771.568977491</v>
      </c>
      <c r="Z33" s="87">
        <f t="shared" si="6"/>
        <v>1823146.568977491</v>
      </c>
      <c r="AA33" s="87">
        <f t="shared" si="6"/>
        <v>1895521.568977491</v>
      </c>
      <c r="AB33" s="87">
        <f t="shared" si="6"/>
        <v>1967896.568977491</v>
      </c>
      <c r="AC33" s="87">
        <f t="shared" si="6"/>
        <v>2040271.568977491</v>
      </c>
      <c r="AD33" s="88">
        <f t="shared" si="6"/>
        <v>2112646.568977491</v>
      </c>
      <c r="AE33" s="42"/>
      <c r="AF33" s="42"/>
      <c r="AG33" s="42"/>
      <c r="AH33" s="42"/>
      <c r="AI33" s="42"/>
      <c r="AJ33" s="42"/>
    </row>
    <row r="34" spans="3:36" x14ac:dyDescent="0.2">
      <c r="C34" s="72" t="s">
        <v>43</v>
      </c>
      <c r="D34" s="73">
        <f>D30+D32</f>
        <v>240000</v>
      </c>
      <c r="E34" s="73">
        <f t="shared" ref="E34:G34" si="7">E30+E32</f>
        <v>240000</v>
      </c>
      <c r="F34" s="73">
        <f t="shared" si="7"/>
        <v>195000</v>
      </c>
      <c r="G34" s="74">
        <f t="shared" si="7"/>
        <v>195000</v>
      </c>
      <c r="I34" s="52" t="s">
        <v>61</v>
      </c>
      <c r="J34" s="87">
        <f t="shared" ref="J34:AD34" si="8">$L$20+($L$21+$L$22)*J31</f>
        <v>959387.89391203714</v>
      </c>
      <c r="K34" s="87">
        <f t="shared" si="8"/>
        <v>1003375.3939120371</v>
      </c>
      <c r="L34" s="87">
        <f t="shared" si="8"/>
        <v>1047362.8939120371</v>
      </c>
      <c r="M34" s="87">
        <f t="shared" si="8"/>
        <v>1091350.3939120371</v>
      </c>
      <c r="N34" s="87">
        <f t="shared" si="8"/>
        <v>1135337.8939120371</v>
      </c>
      <c r="O34" s="87">
        <f t="shared" si="8"/>
        <v>1179325.3939120371</v>
      </c>
      <c r="P34" s="87">
        <f t="shared" si="8"/>
        <v>1223312.8939120371</v>
      </c>
      <c r="Q34" s="87">
        <f t="shared" si="8"/>
        <v>1267300.3939120371</v>
      </c>
      <c r="R34" s="87">
        <f t="shared" si="8"/>
        <v>1311287.8939120371</v>
      </c>
      <c r="S34" s="87">
        <f t="shared" si="8"/>
        <v>1355275.3939120371</v>
      </c>
      <c r="T34" s="87">
        <f t="shared" si="8"/>
        <v>1399262.8939120371</v>
      </c>
      <c r="U34" s="87">
        <f t="shared" si="8"/>
        <v>1443250.3939120371</v>
      </c>
      <c r="V34" s="87">
        <f t="shared" si="8"/>
        <v>1487237.8939120371</v>
      </c>
      <c r="W34" s="87">
        <f t="shared" si="8"/>
        <v>1531225.3939120371</v>
      </c>
      <c r="X34" s="87">
        <f t="shared" si="8"/>
        <v>1575212.8939120371</v>
      </c>
      <c r="Y34" s="87">
        <f t="shared" si="8"/>
        <v>1619200.3939120371</v>
      </c>
      <c r="Z34" s="87">
        <f t="shared" si="8"/>
        <v>1663187.8939120371</v>
      </c>
      <c r="AA34" s="87">
        <f t="shared" si="8"/>
        <v>1707175.3939120371</v>
      </c>
      <c r="AB34" s="87">
        <f t="shared" si="8"/>
        <v>1751162.8939120371</v>
      </c>
      <c r="AC34" s="87">
        <f t="shared" si="8"/>
        <v>1795150.3939120371</v>
      </c>
      <c r="AD34" s="88">
        <f t="shared" si="8"/>
        <v>1839137.8939120371</v>
      </c>
      <c r="AE34" s="41"/>
      <c r="AF34" s="41"/>
      <c r="AG34" s="41"/>
      <c r="AH34" s="41"/>
      <c r="AI34" s="41"/>
      <c r="AJ34" s="41"/>
    </row>
    <row r="35" spans="3:36" ht="13.5" thickBot="1" x14ac:dyDescent="0.25">
      <c r="C35" s="52"/>
      <c r="D35" s="50"/>
      <c r="E35" s="50"/>
      <c r="F35" s="50"/>
      <c r="G35" s="51"/>
      <c r="I35" s="80" t="s">
        <v>60</v>
      </c>
      <c r="J35" s="89">
        <f t="shared" ref="J35:AD35" si="9">$K$20+($K$21+$K$22)*J$31</f>
        <v>868458.18011653889</v>
      </c>
      <c r="K35" s="89">
        <f t="shared" si="9"/>
        <v>908495.58011653891</v>
      </c>
      <c r="L35" s="89">
        <f t="shared" si="9"/>
        <v>948532.98011653894</v>
      </c>
      <c r="M35" s="89">
        <f t="shared" si="9"/>
        <v>988570.38011653896</v>
      </c>
      <c r="N35" s="89">
        <f t="shared" si="9"/>
        <v>1028607.780116539</v>
      </c>
      <c r="O35" s="89">
        <f t="shared" si="9"/>
        <v>1068645.1801165389</v>
      </c>
      <c r="P35" s="89">
        <f t="shared" si="9"/>
        <v>1108682.580116539</v>
      </c>
      <c r="Q35" s="89">
        <f t="shared" si="9"/>
        <v>1148719.9801165389</v>
      </c>
      <c r="R35" s="89">
        <f t="shared" si="9"/>
        <v>1188757.3801165391</v>
      </c>
      <c r="S35" s="89">
        <f t="shared" si="9"/>
        <v>1228794.780116539</v>
      </c>
      <c r="T35" s="89">
        <f t="shared" si="9"/>
        <v>1268832.1801165389</v>
      </c>
      <c r="U35" s="89">
        <f t="shared" si="9"/>
        <v>1308869.5801165388</v>
      </c>
      <c r="V35" s="89">
        <f t="shared" si="9"/>
        <v>1348906.9801165389</v>
      </c>
      <c r="W35" s="89">
        <f t="shared" si="9"/>
        <v>1388944.3801165391</v>
      </c>
      <c r="X35" s="89">
        <f t="shared" si="9"/>
        <v>1428981.780116539</v>
      </c>
      <c r="Y35" s="89">
        <f t="shared" si="9"/>
        <v>1469019.1801165389</v>
      </c>
      <c r="Z35" s="89">
        <f t="shared" si="9"/>
        <v>1509056.580116539</v>
      </c>
      <c r="AA35" s="89">
        <f t="shared" si="9"/>
        <v>1549093.9801165389</v>
      </c>
      <c r="AB35" s="89">
        <f t="shared" si="9"/>
        <v>1589131.3801165391</v>
      </c>
      <c r="AC35" s="89">
        <f t="shared" si="9"/>
        <v>1629168.780116539</v>
      </c>
      <c r="AD35" s="90">
        <f t="shared" si="9"/>
        <v>1669206.1801165389</v>
      </c>
      <c r="AE35" s="41"/>
      <c r="AF35" s="41"/>
      <c r="AG35" s="41"/>
      <c r="AH35" s="41"/>
      <c r="AI35" s="41"/>
      <c r="AJ35" s="41"/>
    </row>
    <row r="36" spans="3:36" x14ac:dyDescent="0.2">
      <c r="C36" s="49" t="s">
        <v>17</v>
      </c>
      <c r="D36" s="50"/>
      <c r="E36" s="50"/>
      <c r="F36" s="50"/>
      <c r="G36" s="51"/>
    </row>
    <row r="37" spans="3:36" x14ac:dyDescent="0.2">
      <c r="C37" s="72" t="s">
        <v>39</v>
      </c>
      <c r="D37" s="73">
        <f>D34+D26+D17</f>
        <v>1099396.5689774912</v>
      </c>
      <c r="E37" s="73">
        <f>E34+E26+E17</f>
        <v>1301327.6082911887</v>
      </c>
      <c r="F37" s="73">
        <f>F34+F26+F17</f>
        <v>1009613.5103639859</v>
      </c>
      <c r="G37" s="74">
        <f>G34+G26+G17</f>
        <v>1124243.8241594841</v>
      </c>
    </row>
    <row r="38" spans="3:36" x14ac:dyDescent="0.2">
      <c r="C38" s="72" t="s">
        <v>38</v>
      </c>
      <c r="D38" s="73">
        <f>D37/D22</f>
        <v>14.658620919699883</v>
      </c>
      <c r="E38" s="73">
        <f>E37/E22</f>
        <v>17.351034777215851</v>
      </c>
      <c r="F38" s="73">
        <f>F37/F22</f>
        <v>13.461513471519812</v>
      </c>
      <c r="G38" s="74">
        <f>G37/G22</f>
        <v>14.989917655459788</v>
      </c>
    </row>
    <row r="39" spans="3:36" x14ac:dyDescent="0.2">
      <c r="C39" s="72" t="s">
        <v>40</v>
      </c>
      <c r="D39" s="73">
        <f>D37*D9</f>
        <v>10993965.689774912</v>
      </c>
      <c r="E39" s="73">
        <f>E37*E9</f>
        <v>13013276.082911886</v>
      </c>
      <c r="F39" s="73">
        <f>F37*F9</f>
        <v>10096135.10363986</v>
      </c>
      <c r="G39" s="74">
        <f>G37*G9</f>
        <v>11242438.241594842</v>
      </c>
    </row>
    <row r="40" spans="3:36" x14ac:dyDescent="0.2">
      <c r="C40" s="52"/>
      <c r="D40" s="50"/>
      <c r="E40" s="50"/>
      <c r="F40" s="50"/>
      <c r="G40" s="51"/>
    </row>
    <row r="41" spans="3:36" x14ac:dyDescent="0.2">
      <c r="C41" s="49" t="s">
        <v>70</v>
      </c>
      <c r="D41" s="50"/>
      <c r="E41" s="50"/>
      <c r="F41" s="50"/>
      <c r="G41" s="51"/>
    </row>
    <row r="42" spans="3:36" x14ac:dyDescent="0.2">
      <c r="C42" s="52" t="s">
        <v>78</v>
      </c>
      <c r="D42" s="50" t="s">
        <v>79</v>
      </c>
      <c r="E42" s="50" t="s">
        <v>79</v>
      </c>
      <c r="F42" s="55">
        <v>800000</v>
      </c>
      <c r="G42" s="56">
        <f>F42</f>
        <v>800000</v>
      </c>
    </row>
    <row r="43" spans="3:36" x14ac:dyDescent="0.2">
      <c r="C43" s="52" t="s">
        <v>71</v>
      </c>
      <c r="D43" s="50" t="s">
        <v>80</v>
      </c>
      <c r="E43" s="50" t="s">
        <v>80</v>
      </c>
      <c r="F43" s="61">
        <v>20</v>
      </c>
      <c r="G43" s="62">
        <v>20</v>
      </c>
    </row>
    <row r="44" spans="3:36" x14ac:dyDescent="0.2">
      <c r="C44" s="52" t="s">
        <v>77</v>
      </c>
      <c r="D44" s="50" t="s">
        <v>80</v>
      </c>
      <c r="E44" s="50" t="s">
        <v>80</v>
      </c>
      <c r="F44" s="79">
        <v>0.05</v>
      </c>
      <c r="G44" s="59">
        <f>F44</f>
        <v>0.05</v>
      </c>
    </row>
    <row r="45" spans="3:36" x14ac:dyDescent="0.2">
      <c r="C45" s="52" t="s">
        <v>26</v>
      </c>
      <c r="D45" s="50" t="s">
        <v>80</v>
      </c>
      <c r="E45" s="50" t="s">
        <v>80</v>
      </c>
      <c r="F45" s="63">
        <f>(F42*F44)/(1-(1+F44)^(-F43))</f>
        <v>64194.069752553049</v>
      </c>
      <c r="G45" s="64">
        <f>(G42*G44)/(1-(1+G44)^(-G43))</f>
        <v>64194.069752553049</v>
      </c>
    </row>
    <row r="46" spans="3:36" ht="13.5" thickBot="1" x14ac:dyDescent="0.25">
      <c r="C46" s="98" t="s">
        <v>81</v>
      </c>
      <c r="D46" s="99" t="s">
        <v>72</v>
      </c>
      <c r="E46" s="99" t="s">
        <v>72</v>
      </c>
      <c r="F46" s="99">
        <f>F45</f>
        <v>64194.069752553049</v>
      </c>
      <c r="G46" s="100">
        <f>G45</f>
        <v>64194.069752553049</v>
      </c>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C0457-BC75-49B1-BD33-1D5662F91A4D}">
  <sheetPr>
    <tabColor theme="8"/>
  </sheetPr>
  <dimension ref="C3:P38"/>
  <sheetViews>
    <sheetView workbookViewId="0">
      <selection activeCell="D25" sqref="D25"/>
    </sheetView>
  </sheetViews>
  <sheetFormatPr defaultRowHeight="12.75" x14ac:dyDescent="0.2"/>
  <cols>
    <col min="1" max="2" width="9.140625" style="40"/>
    <col min="3" max="3" width="17.140625" style="40" bestFit="1" customWidth="1"/>
    <col min="4" max="4" width="17" style="40" bestFit="1" customWidth="1"/>
    <col min="5" max="6" width="13.5703125" style="40" customWidth="1"/>
    <col min="7" max="7" width="13.5703125" style="40" bestFit="1" customWidth="1"/>
    <col min="8" max="8" width="9.140625" style="40"/>
    <col min="9" max="9" width="13.5703125" style="40" bestFit="1" customWidth="1"/>
    <col min="10" max="10" width="12" style="40" bestFit="1" customWidth="1"/>
    <col min="11" max="11" width="14" style="40" bestFit="1" customWidth="1"/>
    <col min="12" max="12" width="13.5703125" style="40" bestFit="1" customWidth="1"/>
    <col min="13" max="13" width="11.5703125" style="40" bestFit="1" customWidth="1"/>
    <col min="14" max="16384" width="9.140625" style="40"/>
  </cols>
  <sheetData>
    <row r="3" spans="3:16" ht="13.5" thickBot="1" x14ac:dyDescent="0.25"/>
    <row r="4" spans="3:16" x14ac:dyDescent="0.2">
      <c r="C4" s="84"/>
      <c r="D4" s="91" t="s">
        <v>62</v>
      </c>
      <c r="E4" s="91" t="s">
        <v>63</v>
      </c>
      <c r="F4" s="91"/>
      <c r="G4" s="92" t="s">
        <v>82</v>
      </c>
    </row>
    <row r="5" spans="3:16" x14ac:dyDescent="0.2">
      <c r="C5" s="52" t="s">
        <v>52</v>
      </c>
      <c r="D5" s="50" t="s">
        <v>53</v>
      </c>
      <c r="E5" s="50" t="s">
        <v>53</v>
      </c>
      <c r="F5" s="50"/>
      <c r="G5" s="51" t="s">
        <v>53</v>
      </c>
    </row>
    <row r="6" spans="3:16" x14ac:dyDescent="0.2">
      <c r="C6" s="52">
        <v>2023</v>
      </c>
      <c r="D6" s="55">
        <v>2.0699999999999998</v>
      </c>
      <c r="E6" s="55">
        <v>2.0699999999999998</v>
      </c>
      <c r="F6" s="50"/>
      <c r="G6" s="101">
        <v>4.0500000000000001E-2</v>
      </c>
      <c r="L6" s="41"/>
      <c r="M6" s="41"/>
      <c r="N6" s="41"/>
      <c r="O6" s="41"/>
      <c r="P6" s="41"/>
    </row>
    <row r="7" spans="3:16" x14ac:dyDescent="0.2">
      <c r="C7" s="52">
        <v>2024</v>
      </c>
      <c r="D7" s="55">
        <v>1.68</v>
      </c>
      <c r="E7" s="55">
        <v>1.62</v>
      </c>
      <c r="F7" s="50"/>
      <c r="G7" s="101">
        <v>3.6600000000000001E-2</v>
      </c>
      <c r="L7" s="41"/>
      <c r="M7" s="41"/>
      <c r="N7" s="41"/>
      <c r="O7" s="41"/>
      <c r="P7" s="41"/>
    </row>
    <row r="8" spans="3:16" x14ac:dyDescent="0.2">
      <c r="C8" s="52">
        <v>2025</v>
      </c>
      <c r="D8" s="55">
        <v>1.76</v>
      </c>
      <c r="E8" s="55">
        <v>1.48</v>
      </c>
      <c r="F8" s="50"/>
      <c r="G8" s="101">
        <v>3.4300000000000004E-2</v>
      </c>
      <c r="L8" s="41"/>
      <c r="M8" s="41"/>
      <c r="N8" s="41"/>
      <c r="O8" s="41"/>
      <c r="P8" s="41"/>
    </row>
    <row r="9" spans="3:16" x14ac:dyDescent="0.2">
      <c r="C9" s="52">
        <v>2026</v>
      </c>
      <c r="D9" s="55">
        <v>1.62</v>
      </c>
      <c r="E9" s="55">
        <v>1.1100000000000001</v>
      </c>
      <c r="F9" s="50"/>
      <c r="G9" s="101">
        <v>3.3700000000000001E-2</v>
      </c>
      <c r="L9" s="41"/>
      <c r="M9" s="41"/>
      <c r="N9" s="41"/>
      <c r="O9" s="41"/>
      <c r="P9" s="41"/>
    </row>
    <row r="10" spans="3:16" x14ac:dyDescent="0.2">
      <c r="C10" s="52">
        <v>2027</v>
      </c>
      <c r="D10" s="55">
        <v>1.42</v>
      </c>
      <c r="E10" s="55">
        <v>1</v>
      </c>
      <c r="F10" s="50"/>
      <c r="G10" s="101">
        <v>3.2599999999999997E-2</v>
      </c>
      <c r="L10" s="41"/>
      <c r="M10" s="41"/>
      <c r="N10" s="41"/>
      <c r="O10" s="41"/>
      <c r="P10" s="41"/>
    </row>
    <row r="11" spans="3:16" x14ac:dyDescent="0.2">
      <c r="C11" s="52">
        <v>2028</v>
      </c>
      <c r="D11" s="55">
        <v>1.22</v>
      </c>
      <c r="E11" s="55">
        <v>0.92</v>
      </c>
      <c r="F11" s="50"/>
      <c r="G11" s="101">
        <v>3.1099999999999999E-2</v>
      </c>
      <c r="L11" s="41"/>
      <c r="M11" s="41"/>
      <c r="N11" s="41"/>
      <c r="O11" s="41"/>
      <c r="P11" s="41"/>
    </row>
    <row r="12" spans="3:16" x14ac:dyDescent="0.2">
      <c r="C12" s="52">
        <v>2029</v>
      </c>
      <c r="D12" s="55">
        <v>1.1200000000000001</v>
      </c>
      <c r="E12" s="55">
        <v>0.8</v>
      </c>
      <c r="F12" s="50"/>
      <c r="G12" s="101">
        <v>2.8900000000000002E-2</v>
      </c>
      <c r="L12" s="41"/>
      <c r="M12" s="41"/>
      <c r="N12" s="41"/>
      <c r="O12" s="41"/>
      <c r="P12" s="41"/>
    </row>
    <row r="13" spans="3:16" x14ac:dyDescent="0.2">
      <c r="C13" s="52">
        <v>2030</v>
      </c>
      <c r="D13" s="55">
        <v>0.94</v>
      </c>
      <c r="E13" s="55">
        <v>0.72</v>
      </c>
      <c r="F13" s="50"/>
      <c r="G13" s="101">
        <v>2.8399999999999998E-2</v>
      </c>
      <c r="L13" s="41"/>
      <c r="M13" s="41"/>
      <c r="N13" s="41"/>
      <c r="O13" s="41"/>
      <c r="P13" s="41"/>
    </row>
    <row r="14" spans="3:16" x14ac:dyDescent="0.2">
      <c r="C14" s="52">
        <v>2031</v>
      </c>
      <c r="D14" s="55">
        <v>0.95</v>
      </c>
      <c r="E14" s="55">
        <v>0.67</v>
      </c>
      <c r="F14" s="50"/>
      <c r="G14" s="101">
        <v>2.9500000000000002E-2</v>
      </c>
      <c r="L14" s="41"/>
      <c r="M14" s="41"/>
      <c r="N14" s="41"/>
      <c r="O14" s="41"/>
      <c r="P14" s="41"/>
    </row>
    <row r="15" spans="3:16" x14ac:dyDescent="0.2">
      <c r="C15" s="52">
        <v>2032</v>
      </c>
      <c r="D15" s="55">
        <v>0.9</v>
      </c>
      <c r="E15" s="55">
        <v>0.65</v>
      </c>
      <c r="F15" s="50"/>
      <c r="G15" s="101">
        <v>3.1E-2</v>
      </c>
      <c r="L15" s="41"/>
      <c r="M15" s="41"/>
      <c r="N15" s="41"/>
      <c r="O15" s="41"/>
      <c r="P15" s="41"/>
    </row>
    <row r="16" spans="3:16" x14ac:dyDescent="0.2">
      <c r="C16" s="52"/>
      <c r="D16" s="50"/>
      <c r="E16" s="50"/>
      <c r="F16" s="50"/>
      <c r="G16" s="51"/>
      <c r="L16" s="41"/>
      <c r="M16" s="41"/>
      <c r="N16" s="41"/>
      <c r="O16" s="41"/>
      <c r="P16" s="41"/>
    </row>
    <row r="17" spans="3:16" x14ac:dyDescent="0.2">
      <c r="C17" s="52" t="s">
        <v>56</v>
      </c>
      <c r="D17" s="63">
        <f>D6</f>
        <v>2.0699999999999998</v>
      </c>
      <c r="E17" s="63">
        <f>E6</f>
        <v>2.0699999999999998</v>
      </c>
      <c r="F17" s="69"/>
      <c r="G17" s="64">
        <f>G6</f>
        <v>4.0500000000000001E-2</v>
      </c>
      <c r="L17" s="41"/>
      <c r="M17" s="41"/>
      <c r="N17" s="41"/>
      <c r="O17" s="41"/>
      <c r="P17" s="41"/>
    </row>
    <row r="18" spans="3:16" x14ac:dyDescent="0.2">
      <c r="C18" s="52" t="s">
        <v>54</v>
      </c>
      <c r="D18" s="63">
        <f>AVERAGE(D6:D10)</f>
        <v>1.7100000000000002</v>
      </c>
      <c r="E18" s="63">
        <f>AVERAGE(E6:E10)</f>
        <v>1.456</v>
      </c>
      <c r="F18" s="69"/>
      <c r="G18" s="64">
        <f>AVERAGE(G6:G10)</f>
        <v>3.5540000000000002E-2</v>
      </c>
      <c r="L18" s="41"/>
      <c r="M18" s="41"/>
      <c r="N18" s="41"/>
      <c r="O18" s="41"/>
      <c r="P18" s="41"/>
    </row>
    <row r="19" spans="3:16" x14ac:dyDescent="0.2">
      <c r="C19" s="52" t="s">
        <v>55</v>
      </c>
      <c r="D19" s="63">
        <f>AVERAGE(D6:D15)</f>
        <v>1.3679999999999999</v>
      </c>
      <c r="E19" s="63">
        <f>AVERAGE(E6:E15)</f>
        <v>1.1040000000000003</v>
      </c>
      <c r="F19" s="69"/>
      <c r="G19" s="64">
        <f>AVERAGE(G6:G15)</f>
        <v>3.2660000000000002E-2</v>
      </c>
      <c r="L19" s="41"/>
      <c r="M19" s="41"/>
      <c r="N19" s="41"/>
      <c r="O19" s="41"/>
      <c r="P19" s="41"/>
    </row>
    <row r="20" spans="3:16" x14ac:dyDescent="0.2">
      <c r="C20" s="52"/>
      <c r="D20" s="50"/>
      <c r="E20" s="50"/>
      <c r="F20" s="50"/>
      <c r="G20" s="51"/>
    </row>
    <row r="21" spans="3:16" x14ac:dyDescent="0.2">
      <c r="C21" s="52"/>
      <c r="D21" s="69"/>
      <c r="E21" s="50"/>
      <c r="F21" s="50"/>
      <c r="G21" s="51"/>
    </row>
    <row r="22" spans="3:16" x14ac:dyDescent="0.2">
      <c r="C22" s="52" t="s">
        <v>64</v>
      </c>
      <c r="D22" s="55">
        <f>(8.5+6)/2/100</f>
        <v>7.2499999999999995E-2</v>
      </c>
      <c r="E22" s="50" t="s">
        <v>51</v>
      </c>
      <c r="F22" s="50"/>
      <c r="G22" s="51"/>
    </row>
    <row r="23" spans="3:16" x14ac:dyDescent="0.2">
      <c r="C23" s="52" t="s">
        <v>69</v>
      </c>
      <c r="D23" s="55">
        <v>0.16</v>
      </c>
      <c r="E23" s="50" t="s">
        <v>51</v>
      </c>
      <c r="F23" s="50"/>
      <c r="G23" s="51"/>
    </row>
    <row r="24" spans="3:16" x14ac:dyDescent="0.2">
      <c r="C24" s="52" t="s">
        <v>65</v>
      </c>
      <c r="D24" s="55">
        <f>(90+40)/2</f>
        <v>65</v>
      </c>
      <c r="E24" s="50" t="s">
        <v>66</v>
      </c>
      <c r="F24" s="50"/>
      <c r="G24" s="51"/>
    </row>
    <row r="25" spans="3:16" x14ac:dyDescent="0.2">
      <c r="C25" s="52" t="s">
        <v>67</v>
      </c>
      <c r="D25" s="55">
        <v>340</v>
      </c>
      <c r="E25" s="50" t="s">
        <v>68</v>
      </c>
      <c r="F25" s="50"/>
      <c r="G25" s="51"/>
    </row>
    <row r="26" spans="3:16" x14ac:dyDescent="0.2">
      <c r="C26" s="52"/>
      <c r="D26" s="69"/>
      <c r="E26" s="50"/>
      <c r="F26" s="50"/>
      <c r="G26" s="51"/>
    </row>
    <row r="27" spans="3:16" x14ac:dyDescent="0.2">
      <c r="C27" s="72" t="s">
        <v>49</v>
      </c>
      <c r="D27" s="73">
        <f>D19+G19</f>
        <v>1.4006599999999998</v>
      </c>
      <c r="E27" s="50"/>
      <c r="F27" s="50"/>
      <c r="G27" s="51"/>
      <c r="L27" s="41"/>
      <c r="O27" s="41"/>
    </row>
    <row r="28" spans="3:16" ht="13.5" thickBot="1" x14ac:dyDescent="0.25">
      <c r="C28" s="98" t="s">
        <v>50</v>
      </c>
      <c r="D28" s="99">
        <f>E19+G19</f>
        <v>1.1366600000000002</v>
      </c>
      <c r="E28" s="81"/>
      <c r="F28" s="81"/>
      <c r="G28" s="102"/>
      <c r="L28" s="41"/>
      <c r="O28" s="41"/>
    </row>
    <row r="29" spans="3:16" x14ac:dyDescent="0.2">
      <c r="D29" s="41"/>
      <c r="L29" s="41"/>
      <c r="O29" s="41"/>
    </row>
    <row r="30" spans="3:16" x14ac:dyDescent="0.2">
      <c r="D30" s="41"/>
      <c r="L30" s="41"/>
      <c r="O30" s="41"/>
    </row>
    <row r="31" spans="3:16" x14ac:dyDescent="0.2">
      <c r="D31" s="41"/>
      <c r="L31" s="41"/>
      <c r="O31" s="41"/>
    </row>
    <row r="32" spans="3:16" x14ac:dyDescent="0.2">
      <c r="D32" s="41"/>
      <c r="L32" s="41"/>
      <c r="O32" s="41"/>
    </row>
    <row r="33" spans="3:15" x14ac:dyDescent="0.2">
      <c r="D33" s="41"/>
      <c r="L33" s="41"/>
      <c r="O33" s="41"/>
    </row>
    <row r="34" spans="3:15" x14ac:dyDescent="0.2">
      <c r="D34" s="41"/>
      <c r="L34" s="41"/>
      <c r="O34" s="41"/>
    </row>
    <row r="35" spans="3:15" x14ac:dyDescent="0.2">
      <c r="D35" s="41"/>
      <c r="L35" s="41"/>
      <c r="O35" s="41"/>
    </row>
    <row r="36" spans="3:15" x14ac:dyDescent="0.2">
      <c r="D36" s="41"/>
      <c r="L36" s="41"/>
      <c r="O36" s="41"/>
    </row>
    <row r="37" spans="3:15" s="103" customFormat="1" ht="20.25" thickBot="1" x14ac:dyDescent="0.35">
      <c r="C37" s="103" t="s">
        <v>83</v>
      </c>
      <c r="D37" s="104"/>
      <c r="L37" s="104"/>
      <c r="O37" s="104"/>
    </row>
    <row r="38" spans="3:15" ht="13.5" thickTop="1" x14ac:dyDescent="0.2"/>
  </sheetData>
  <pageMargins left="0.7" right="0.7" top="0.75" bottom="0.75" header="0.3" footer="0.3"/>
  <ignoredErrors>
    <ignoredError sqref="D18:E18 G18"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2B6CCAA991A04AABB0A89969B42F67" ma:contentTypeVersion="15" ma:contentTypeDescription="Create a new document." ma:contentTypeScope="" ma:versionID="070d058404141dbfc018b567072b3574">
  <xsd:schema xmlns:xsd="http://www.w3.org/2001/XMLSchema" xmlns:xs="http://www.w3.org/2001/XMLSchema" xmlns:p="http://schemas.microsoft.com/office/2006/metadata/properties" xmlns:ns2="69e18e68-21d8-4930-99a1-9aaeddcd3441" xmlns:ns3="42279743-b44f-4317-bc84-ba53d88bca7c" targetNamespace="http://schemas.microsoft.com/office/2006/metadata/properties" ma:root="true" ma:fieldsID="16027e59a33a17f43c4137733e6314c1" ns2:_="" ns3:_="">
    <xsd:import namespace="69e18e68-21d8-4930-99a1-9aaeddcd3441"/>
    <xsd:import namespace="42279743-b44f-4317-bc84-ba53d88bca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18e68-21d8-4930-99a1-9aaeddcd3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461edf0-826a-467d-9825-d0ed936e2d0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279743-b44f-4317-bc84-ba53d88bca7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c2d80f8-6f45-41bf-8715-32477ca9f37d}" ma:internalName="TaxCatchAll" ma:showField="CatchAllData" ma:web="42279743-b44f-4317-bc84-ba53d88bca7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279743-b44f-4317-bc84-ba53d88bca7c" xsi:nil="true"/>
    <lcf76f155ced4ddcb4097134ff3c332f xmlns="69e18e68-21d8-4930-99a1-9aaeddcd344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3ADE2C-E8EC-48E6-A409-378851B28E0B}"/>
</file>

<file path=customXml/itemProps2.xml><?xml version="1.0" encoding="utf-8"?>
<ds:datastoreItem xmlns:ds="http://schemas.openxmlformats.org/officeDocument/2006/customXml" ds:itemID="{A758E120-DF50-4D37-9720-95F07CBB8710}">
  <ds:schemaRef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ba42f5d5-cd1f-4056-b039-2aad0fee9329"/>
    <ds:schemaRef ds:uri="http://purl.org/dc/terms/"/>
    <ds:schemaRef ds:uri="7f178569-44e4-4366-b9df-ba24aaae945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DA489DF-ADCF-48D6-B200-B38850336E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El. v. CBG Energipris varierer</vt:lpstr>
      <vt:lpstr>El. v. CBG Investering varierer</vt:lpstr>
      <vt:lpstr>El. v. CBG Begge varierer</vt:lpstr>
      <vt:lpstr>Ladekostnader</vt:lpstr>
    </vt:vector>
  </TitlesOfParts>
  <Company>THEMA Consulting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excel chart</dc:title>
  <dc:creator>Herman Persen Fostvedt | THEMA</dc:creator>
  <cp:lastModifiedBy>Herman Persen Fostvedt | THEMA</cp:lastModifiedBy>
  <dcterms:created xsi:type="dcterms:W3CDTF">2013-09-27T14:47:22Z</dcterms:created>
  <dcterms:modified xsi:type="dcterms:W3CDTF">2022-12-22T10:07:16Z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0x0101007B2B6CCAA991A04AABB0A89969B42F67</vt:lpwstr>
  </property>
  <property fmtid="{D5CDD505-2E9C-101B-9397-08002B2CF9AE}" pid="3" name="MediaServiceImageTags">
    <vt:lpwstr/>
  </property>
</Properties>
</file>